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'部数表'!$A$1:$V$142</definedName>
    <definedName name="Z_79418867_15DB_45B9_9C0A_7B00DBF5854A_.wvu.PrintArea" localSheetId="1" hidden="1">'部数表'!$A$1:$V$143</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<sst xmlns="http://schemas.openxmlformats.org/spreadsheetml/2006/main" count="717" uniqueCount="400">
  <si>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</si>
  <si>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</si>
  <si>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</si>
  <si>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</si>
  <si>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</si>
  <si>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</si>
  <si>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</si>
  <si>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</si>
  <si>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</si>
  <si>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</si>
  <si>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</si>
  <si>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</si>
  <si>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</si>
  <si>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</si>
  <si>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</si>
  <si>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</si>
  <si>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</si>
  <si>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楠見</t>
  </si>
  <si>
    <t>有功・六十谷</t>
  </si>
  <si>
    <t>河北東（楠見）</t>
  </si>
  <si>
    <t>紀伊(山口・川永)</t>
  </si>
  <si>
    <t>六十谷</t>
  </si>
  <si>
    <t>紀伊</t>
  </si>
  <si>
    <t>紀伊</t>
  </si>
  <si>
    <t>小計</t>
  </si>
  <si>
    <t>小計</t>
  </si>
  <si>
    <t>和歌山市（紀ノ川以南）</t>
  </si>
  <si>
    <t>紀三井寺</t>
  </si>
  <si>
    <t>高松・西浜</t>
  </si>
  <si>
    <t>和歌浦・水軒</t>
  </si>
  <si>
    <t>和歌山南</t>
  </si>
  <si>
    <t>(西高松・和歌浦)</t>
  </si>
  <si>
    <t>伏虎</t>
  </si>
  <si>
    <t>東高松</t>
  </si>
  <si>
    <t>(広瀬･城南･湊･本町)</t>
  </si>
  <si>
    <t>中ノ島</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</si>
  <si>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</si>
  <si>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</si>
  <si>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</si>
  <si>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</si>
  <si>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</si>
  <si>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</si>
  <si>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</si>
  <si>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</si>
  <si>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</si>
  <si>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</si>
  <si>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</si>
  <si>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</si>
  <si>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</si>
  <si>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</si>
  <si>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</si>
  <si>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</si>
  <si>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</si>
  <si>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</si>
  <si>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</si>
  <si>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</si>
  <si>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</si>
  <si>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</si>
  <si>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</si>
  <si>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妙寺</t>
  </si>
  <si>
    <t>九度山</t>
  </si>
  <si>
    <t>高野山</t>
  </si>
  <si>
    <t>富貴</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</si>
  <si>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</si>
  <si>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</si>
  <si>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</si>
  <si>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</si>
  <si>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</si>
  <si>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</si>
  <si>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</si>
  <si>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</si>
  <si>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</si>
  <si>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</si>
  <si>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</si>
  <si>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</si>
  <si>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</si>
  <si>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</si>
  <si>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</si>
  <si>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</si>
  <si>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</si>
  <si>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</si>
  <si>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</si>
  <si>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</si>
  <si>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</si>
  <si>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</si>
  <si>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</si>
  <si>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</si>
  <si>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</si>
  <si>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</si>
  <si>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</si>
  <si>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</si>
  <si>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</si>
  <si>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</si>
  <si>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</si>
  <si>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</si>
  <si>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</si>
  <si>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</si>
  <si>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</si>
  <si>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</si>
  <si>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</si>
  <si>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</si>
  <si>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</si>
  <si>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</si>
  <si>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</si>
  <si>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</si>
  <si>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</si>
  <si>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</si>
  <si>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田辺南（朝来）</t>
  </si>
  <si>
    <t>(本宮　　　　　200)</t>
  </si>
  <si>
    <t>(三里　　　　　250)</t>
  </si>
  <si>
    <t>西牟婁郡</t>
  </si>
  <si>
    <t>白浜</t>
  </si>
  <si>
    <t>朝来</t>
  </si>
  <si>
    <t>細野口</t>
  </si>
  <si>
    <t>椿</t>
  </si>
  <si>
    <t>周参見</t>
  </si>
  <si>
    <t>江住</t>
  </si>
  <si>
    <t>東牟婁郡</t>
  </si>
  <si>
    <t>串本</t>
  </si>
  <si>
    <t>新宮市</t>
  </si>
  <si>
    <t>(三津野　　　　100)</t>
  </si>
  <si>
    <t>三重県</t>
  </si>
  <si>
    <t>鵜殿</t>
  </si>
  <si>
    <t>阿田和</t>
  </si>
  <si>
    <t>井田</t>
  </si>
  <si>
    <t>熊野</t>
  </si>
  <si>
    <t>井田上野</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</si>
  <si>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</si>
  <si>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</si>
  <si>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</si>
  <si>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</si>
  <si>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</si>
  <si>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</si>
  <si>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</si>
  <si>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</si>
  <si>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</si>
  <si>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</si>
  <si>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</si>
  <si>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</si>
  <si>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</si>
  <si>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</si>
  <si>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</si>
  <si>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</si>
  <si>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</si>
  <si>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</si>
  <si>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</si>
  <si>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</si>
  <si>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</si>
  <si>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</si>
  <si>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</si>
  <si>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</si>
  <si>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</si>
  <si>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</si>
  <si>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</si>
  <si>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</si>
  <si>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</si>
  <si>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</si>
  <si>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</si>
  <si>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</si>
  <si>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</si>
  <si>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</si>
  <si>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</si>
  <si>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</si>
  <si>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</si>
  <si>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</si>
  <si>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</si>
  <si>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</si>
  <si>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</si>
  <si>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</si>
  <si>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</si>
  <si>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</si>
  <si>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</si>
  <si>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</si>
  <si>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(請川　　　　　200)</t>
  </si>
  <si>
    <t>２円６０銭</t>
  </si>
  <si>
    <t>２円９０銭</t>
  </si>
  <si>
    <t>４円４０銭</t>
  </si>
  <si>
    <t>粉河（名手）</t>
  </si>
  <si>
    <t>名手</t>
  </si>
  <si>
    <t>紀三井寺</t>
  </si>
  <si>
    <t>A</t>
  </si>
  <si>
    <t>MA</t>
  </si>
  <si>
    <t>SA</t>
  </si>
  <si>
    <t>SM</t>
  </si>
  <si>
    <t>笠田</t>
  </si>
  <si>
    <t>サイズ</t>
  </si>
  <si>
    <t>Ｂ　５</t>
  </si>
  <si>
    <t>Ｂ４(Ａ４)</t>
  </si>
  <si>
    <t>Ｂ　３</t>
  </si>
  <si>
    <t>Ｂ　２</t>
  </si>
  <si>
    <t>Ｂ　１</t>
  </si>
  <si>
    <t>■</t>
  </si>
  <si>
    <t>Y</t>
  </si>
  <si>
    <t>（伏虎・砂山・今福）</t>
  </si>
  <si>
    <t>鳴神・和佐</t>
  </si>
  <si>
    <t>紀伊南郡</t>
  </si>
  <si>
    <t>妙寺</t>
  </si>
  <si>
    <t>(中日新聞　   400)</t>
  </si>
  <si>
    <t>湊・高松</t>
  </si>
  <si>
    <t>(雄湊･吹上･砂山･今福)</t>
  </si>
  <si>
    <t>城東･大新･中ノ島</t>
  </si>
  <si>
    <t>本町･城北</t>
  </si>
  <si>
    <t>古座川</t>
  </si>
  <si>
    <t>岡崎</t>
  </si>
  <si>
    <t>山東</t>
  </si>
  <si>
    <t>三田・安原</t>
  </si>
  <si>
    <t>北島・紀ノ川</t>
  </si>
  <si>
    <t>A御坊と同</t>
  </si>
  <si>
    <t>(城北・城東・中ノ島)</t>
  </si>
  <si>
    <t>和歌浦・水軒口</t>
  </si>
  <si>
    <t>湯浅南</t>
  </si>
  <si>
    <t>白浜</t>
  </si>
  <si>
    <t>(楠見・六十谷・園部)</t>
  </si>
  <si>
    <t>手平・岡崎</t>
  </si>
  <si>
    <t>四ヶ郷</t>
  </si>
  <si>
    <t>日　　　　　経</t>
  </si>
  <si>
    <t>販　売　店</t>
  </si>
  <si>
    <t>部数</t>
  </si>
  <si>
    <t>配布数</t>
  </si>
  <si>
    <t>加　太</t>
  </si>
  <si>
    <t>岩　出　西</t>
  </si>
  <si>
    <t>藤　並</t>
  </si>
  <si>
    <t>M</t>
  </si>
  <si>
    <t>河　西・松　江</t>
  </si>
  <si>
    <t>M</t>
  </si>
  <si>
    <t>Y</t>
  </si>
  <si>
    <t>金　屋</t>
  </si>
  <si>
    <t>A</t>
  </si>
  <si>
    <t>岩　出　東</t>
  </si>
  <si>
    <t>有　田　東</t>
  </si>
  <si>
    <t>北島・紀ノ川</t>
  </si>
  <si>
    <t>岩　出</t>
  </si>
  <si>
    <t>Y</t>
  </si>
  <si>
    <t xml:space="preserve">湯　浅 </t>
  </si>
  <si>
    <t>M</t>
  </si>
  <si>
    <t xml:space="preserve">  </t>
  </si>
  <si>
    <t>由　良</t>
  </si>
  <si>
    <t>楠　見</t>
  </si>
  <si>
    <t>打　田</t>
  </si>
  <si>
    <t>印　南</t>
  </si>
  <si>
    <t>園　部</t>
  </si>
  <si>
    <t xml:space="preserve">粉　河 </t>
  </si>
  <si>
    <t xml:space="preserve">南　部 </t>
  </si>
  <si>
    <t>六　十　谷</t>
  </si>
  <si>
    <t xml:space="preserve">名　手 </t>
  </si>
  <si>
    <t>紀　伊</t>
  </si>
  <si>
    <t>貴　志　川</t>
  </si>
  <si>
    <t>紀　伊</t>
  </si>
  <si>
    <t xml:space="preserve">安　楽　川 </t>
  </si>
  <si>
    <t>御　坊（日　高）</t>
  </si>
  <si>
    <t xml:space="preserve">御　坊 </t>
  </si>
  <si>
    <t>笠　田</t>
  </si>
  <si>
    <t>田　辺</t>
  </si>
  <si>
    <t>紀　三　井　寺</t>
  </si>
  <si>
    <t>妙　寺</t>
  </si>
  <si>
    <t>田　辺　西</t>
  </si>
  <si>
    <t>和 歌 浦・水 軒</t>
  </si>
  <si>
    <t>九　度　山</t>
  </si>
  <si>
    <t>田　辺　東</t>
  </si>
  <si>
    <t>和歌山南（西高松・和歌浦)</t>
  </si>
  <si>
    <t>高　野　山</t>
  </si>
  <si>
    <t>東　高　松</t>
  </si>
  <si>
    <t>湊・高松</t>
  </si>
  <si>
    <t xml:space="preserve">朝　来 </t>
  </si>
  <si>
    <t>（雄湊・吹上・今福･砂山）</t>
  </si>
  <si>
    <t>白　浜</t>
  </si>
  <si>
    <t>M</t>
  </si>
  <si>
    <t>城　山　台</t>
  </si>
  <si>
    <t>A</t>
  </si>
  <si>
    <t>（城北・城東・中ノ島）</t>
  </si>
  <si>
    <t xml:space="preserve">橋　本　西 </t>
  </si>
  <si>
    <t>わ　か　や　ま</t>
  </si>
  <si>
    <t>橋 本 東（隅 田）</t>
  </si>
  <si>
    <t>（広瀬・城南・湊・本町）</t>
  </si>
  <si>
    <t>串  本</t>
  </si>
  <si>
    <t>Y</t>
  </si>
  <si>
    <t>手平・岡崎</t>
  </si>
  <si>
    <t>古  座</t>
  </si>
  <si>
    <t>勝　浦</t>
  </si>
  <si>
    <t>海　南</t>
  </si>
  <si>
    <t>海　南　東</t>
  </si>
  <si>
    <t>新宮(三輪崎)</t>
  </si>
  <si>
    <t>加 茂 郷 （下 津）</t>
  </si>
  <si>
    <t>三  輪　崎</t>
  </si>
  <si>
    <t>箕　島 （宮　原）</t>
  </si>
  <si>
    <t>広告名</t>
  </si>
  <si>
    <t>枚数</t>
  </si>
  <si>
    <t>河北西</t>
  </si>
  <si>
    <t>（島橋・北島・ふじと台）</t>
  </si>
  <si>
    <t>成川（紀宝）</t>
  </si>
  <si>
    <t>太田･鳴神・和佐</t>
  </si>
  <si>
    <t>九度山</t>
  </si>
  <si>
    <r>
      <t>妙寺</t>
    </r>
    <r>
      <rPr>
        <sz val="8"/>
        <rFont val="ＭＳ Ｐ明朝"/>
        <family val="1"/>
      </rPr>
      <t>（九度山含む）</t>
    </r>
  </si>
  <si>
    <t>橋本西（高野口）</t>
  </si>
  <si>
    <t>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</si>
  <si>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</si>
  <si>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</si>
  <si>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</si>
  <si>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</si>
  <si>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</si>
  <si>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</si>
  <si>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</si>
  <si>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</si>
  <si>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園部</t>
  </si>
  <si>
    <t>高松（砂山・雄湊）</t>
  </si>
  <si>
    <t>わかやま</t>
  </si>
  <si>
    <t>黒田・太田</t>
  </si>
  <si>
    <t>城東</t>
  </si>
  <si>
    <t>黒田</t>
  </si>
  <si>
    <t>小倉</t>
  </si>
  <si>
    <t>(岡崎･山東)</t>
  </si>
  <si>
    <t>岩出</t>
  </si>
  <si>
    <t>計</t>
  </si>
  <si>
    <t>A</t>
  </si>
  <si>
    <t>S</t>
  </si>
  <si>
    <t>SMA</t>
  </si>
  <si>
    <t>MYA</t>
  </si>
  <si>
    <t>SYA</t>
  </si>
  <si>
    <t>SMY</t>
  </si>
  <si>
    <t>計</t>
  </si>
  <si>
    <t>MA</t>
  </si>
  <si>
    <t>SA</t>
  </si>
  <si>
    <t>SM</t>
  </si>
  <si>
    <t>A</t>
  </si>
  <si>
    <t>M</t>
  </si>
  <si>
    <t>SMA</t>
  </si>
  <si>
    <t>MYA</t>
  </si>
  <si>
    <t>SYA</t>
  </si>
  <si>
    <t>SMY</t>
  </si>
  <si>
    <t>計</t>
  </si>
  <si>
    <t>高野口</t>
  </si>
  <si>
    <t>橋本ＮＴ</t>
  </si>
  <si>
    <t>橋本りんかん</t>
  </si>
  <si>
    <t>橋本東</t>
  </si>
  <si>
    <t>S</t>
  </si>
  <si>
    <t>海南</t>
  </si>
  <si>
    <t>加茂郷（下津）</t>
  </si>
  <si>
    <t>印南</t>
  </si>
  <si>
    <t>SM</t>
  </si>
  <si>
    <t>MA</t>
  </si>
  <si>
    <t>A</t>
  </si>
  <si>
    <t>みなべ</t>
  </si>
  <si>
    <t>M</t>
  </si>
  <si>
    <t>計</t>
  </si>
  <si>
    <t>S</t>
  </si>
  <si>
    <t>MYA</t>
  </si>
  <si>
    <t>SYA</t>
  </si>
  <si>
    <t>SMA</t>
  </si>
  <si>
    <t>SYM</t>
  </si>
  <si>
    <t>Y</t>
  </si>
  <si>
    <t>日置</t>
  </si>
  <si>
    <t>江住</t>
  </si>
  <si>
    <t>周参見</t>
  </si>
  <si>
    <t>M</t>
  </si>
  <si>
    <t>江住</t>
  </si>
  <si>
    <t>SYA</t>
  </si>
  <si>
    <t>SYM</t>
  </si>
  <si>
    <t>計</t>
  </si>
  <si>
    <t>串本</t>
  </si>
  <si>
    <t>MA</t>
  </si>
  <si>
    <t>SA</t>
  </si>
  <si>
    <t>SM</t>
  </si>
  <si>
    <t>古座川</t>
  </si>
  <si>
    <t>古座</t>
  </si>
  <si>
    <t>下里</t>
  </si>
  <si>
    <t>太地</t>
  </si>
  <si>
    <t>A</t>
  </si>
  <si>
    <t>勝浦</t>
  </si>
  <si>
    <t>宇久井</t>
  </si>
  <si>
    <t>S</t>
  </si>
  <si>
    <t>新宮</t>
  </si>
  <si>
    <t>三輪崎</t>
  </si>
  <si>
    <t>新宮西</t>
  </si>
  <si>
    <t>合計</t>
  </si>
  <si>
    <t>AMC</t>
  </si>
  <si>
    <t>AMC</t>
  </si>
  <si>
    <t>AMC</t>
  </si>
  <si>
    <t>AM</t>
  </si>
  <si>
    <t>AMI</t>
  </si>
  <si>
    <t>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</si>
  <si>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</si>
  <si>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</si>
  <si>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</si>
  <si>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</si>
  <si>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</si>
  <si>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Ｍ</t>
  </si>
  <si>
    <r>
      <t>野上</t>
    </r>
    <r>
      <rPr>
        <sz val="7"/>
        <rFont val="ＭＳ Ｐゴシック"/>
        <family val="3"/>
      </rPr>
      <t>（海南市北部含む）</t>
    </r>
  </si>
  <si>
    <r>
      <t>わかやま北</t>
    </r>
    <r>
      <rPr>
        <sz val="6"/>
        <rFont val="ＭＳ Ｐゴシック"/>
        <family val="3"/>
      </rPr>
      <t>（楠見・六十谷・園部）</t>
    </r>
  </si>
  <si>
    <t>MA海南と同</t>
  </si>
  <si>
    <r>
      <t>和歌山県新聞折込広告部数表</t>
    </r>
    <r>
      <rPr>
        <sz val="15"/>
        <rFont val="AR丸ゴシック体M"/>
        <family val="3"/>
      </rPr>
      <t>　２０１９-０４</t>
    </r>
  </si>
  <si>
    <t>新聞折込広告部数表　2019-04</t>
  </si>
  <si>
    <t>2019.04</t>
  </si>
  <si>
    <t>津秦・わかやま東</t>
  </si>
  <si>
    <t>津秦･わかやま東</t>
  </si>
  <si>
    <t>黒　田 （鳴　神）</t>
  </si>
  <si>
    <t>M</t>
  </si>
  <si>
    <t>黒　田 （太　田）</t>
  </si>
  <si>
    <t>Y</t>
  </si>
  <si>
    <t>四　ケ　郷</t>
  </si>
  <si>
    <t xml:space="preserve">布　施　屋 </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</si>
</sst>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10"/>
      <name val="ＭＳ Ｐゴシック"/>
      <family val="3"/>
    </font>
    <font>
      <sz val="10"/>
      <name val="ＭＳ Ｐ明朝"/>
      <family val="1"/>
    </font>
    <font>
      <b/>
      <sz val="11"/>
      <name val="AR丸ゴシック体M"/>
      <family val="3"/>
    </font>
    <font>
      <sz val="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hair"/>
      <bottom>
        <color indexed="63"/>
      </bottom>
    </border>
    <border>
      <left style="medium"/>
      <right>
        <color indexed="63"/>
      </right>
      <top style="hair"/>
      <bottom style="hair"/>
    </border>
    <border>
      <left style="thin"/>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color indexed="63"/>
      </right>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color indexed="63"/>
      </right>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style="medium"/>
      <right style="double"/>
      <top style="medium"/>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thin"/>
      <right/>
      <top style="thin"/>
      <bottom/>
    </border>
    <border>
      <left style="thin"/>
      <right>
        <color indexed="63"/>
      </right>
      <top>
        <color indexed="63"/>
      </top>
      <bottom style="mediu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hair"/>
    </border>
    <border>
      <left>
        <color indexed="63"/>
      </left>
      <right>
        <color indexed="63"/>
      </right>
      <top>
        <color indexed="63"/>
      </top>
      <bottom style="hair"/>
    </border>
    <border>
      <left style="medium"/>
      <right>
        <color indexed="63"/>
      </right>
      <top>
        <color indexed="63"/>
      </top>
      <bottom style="hair"/>
    </border>
    <border>
      <left style="medium"/>
      <right>
        <color indexed="63"/>
      </right>
      <top style="hair"/>
      <bottom>
        <color indexed="63"/>
      </bottom>
    </border>
    <border>
      <left style="medium"/>
      <right>
        <color indexed="63"/>
      </right>
      <top style="hair"/>
      <bottom style="thin"/>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right style="hair"/>
      <top style="medium"/>
      <bottom/>
    </border>
    <border>
      <left>
        <color indexed="63"/>
      </left>
      <right style="hair"/>
      <top>
        <color indexed="63"/>
      </top>
      <bottom>
        <color indexed="63"/>
      </bottom>
    </border>
    <border>
      <left style="thick"/>
      <right/>
      <top style="medium"/>
      <bottom style="thin"/>
    </border>
    <border>
      <left/>
      <right/>
      <top style="medium"/>
      <bottom style="thin"/>
    </border>
    <border>
      <left style="thin"/>
      <right/>
      <top style="medium"/>
      <bottom style="thin"/>
    </border>
    <border>
      <left/>
      <right style="thick"/>
      <top style="medium"/>
      <bottom style="thin"/>
    </border>
    <border>
      <left style="thick"/>
      <right/>
      <top style="medium"/>
      <bottom style="medium"/>
    </border>
    <border>
      <left style="thin"/>
      <right/>
      <top/>
      <bottom style="thin"/>
    </border>
    <border>
      <left/>
      <right/>
      <top/>
      <bottom style="thin"/>
    </border>
    <border>
      <left/>
      <right style="thick"/>
      <top/>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top style="thin"/>
      <bottom style="thin"/>
    </border>
    <border>
      <left style="thin"/>
      <right style="thick"/>
      <top style="thin"/>
      <bottom/>
    </border>
    <border>
      <left/>
      <right style="thick"/>
      <top style="medium"/>
      <bottom style="medium"/>
    </border>
    <border>
      <left style="thin"/>
      <right style="thick"/>
      <top style="medium"/>
      <bottom style="thick"/>
    </border>
    <border>
      <left style="thick"/>
      <right/>
      <top style="thin"/>
      <bottom/>
    </border>
    <border>
      <left/>
      <right/>
      <top style="thin"/>
      <bottom/>
    </border>
    <border>
      <left style="thick"/>
      <right style="thin"/>
      <top style="thin"/>
      <bottom style="thin"/>
    </border>
    <border>
      <left/>
      <right style="thick"/>
      <top style="thin"/>
      <bottom style="thin"/>
    </border>
    <border>
      <left style="thin"/>
      <right style="thick"/>
      <top style="thin"/>
      <bottom style="thin"/>
    </border>
    <border>
      <left style="thick"/>
      <right/>
      <top style="thin"/>
      <bottom style="medium"/>
    </border>
    <border>
      <left/>
      <right style="thick"/>
      <top style="thin"/>
      <bottom style="medium"/>
    </border>
    <border>
      <left style="thick"/>
      <right/>
      <top/>
      <bottom style="thin"/>
    </border>
    <border>
      <left/>
      <right style="thick"/>
      <top style="thin"/>
      <bottom/>
    </border>
    <border>
      <left/>
      <right style="thick"/>
      <top/>
      <bottom>
        <color indexed="63"/>
      </bottom>
    </border>
    <border>
      <left style="thin"/>
      <right style="thick"/>
      <top/>
      <bottom style="thin"/>
    </border>
    <border>
      <left style="thin"/>
      <right style="thick"/>
      <top style="thin"/>
      <bottom style="medium"/>
    </border>
    <border>
      <left style="thick"/>
      <right style="thin"/>
      <top style="medium"/>
      <bottom style="medium"/>
    </border>
    <border>
      <left style="thin"/>
      <right style="thick"/>
      <top style="medium"/>
      <bottom style="thin"/>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75">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8" xfId="49" applyFont="1" applyFill="1" applyBorder="1" applyAlignment="1" applyProtection="1">
      <alignment horizontal="center" vertical="center"/>
      <protection/>
    </xf>
    <xf numFmtId="38" fontId="24" fillId="25" borderId="39" xfId="49" applyFont="1" applyFill="1" applyBorder="1" applyAlignment="1" applyProtection="1">
      <alignment vertical="center"/>
      <protection/>
    </xf>
    <xf numFmtId="38" fontId="24" fillId="25" borderId="40" xfId="49" applyFont="1" applyFill="1" applyBorder="1" applyAlignment="1" applyProtection="1">
      <alignment vertical="center"/>
      <protection/>
    </xf>
    <xf numFmtId="38" fontId="25" fillId="25" borderId="41" xfId="49" applyFont="1" applyFill="1" applyBorder="1" applyAlignment="1" applyProtection="1">
      <alignment vertical="center"/>
      <protection/>
    </xf>
    <xf numFmtId="38" fontId="25" fillId="25" borderId="42" xfId="49" applyFont="1" applyFill="1" applyBorder="1" applyAlignment="1" applyProtection="1">
      <alignment vertical="center"/>
      <protection/>
    </xf>
    <xf numFmtId="38" fontId="24" fillId="25" borderId="43" xfId="49" applyFont="1" applyFill="1" applyBorder="1" applyAlignment="1" applyProtection="1">
      <alignment vertical="center"/>
      <protection/>
    </xf>
    <xf numFmtId="38" fontId="33" fillId="25" borderId="44" xfId="49" applyFont="1" applyFill="1" applyBorder="1" applyAlignment="1" applyProtection="1">
      <alignment horizontal="right" vertical="center"/>
      <protection/>
    </xf>
    <xf numFmtId="38" fontId="33"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33" fillId="25" borderId="44"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38" fontId="0" fillId="25" borderId="0" xfId="49" applyFont="1" applyFill="1" applyBorder="1" applyAlignment="1" applyProtection="1">
      <alignment vertical="center"/>
      <protection/>
    </xf>
    <xf numFmtId="38" fontId="0" fillId="25" borderId="47" xfId="49" applyFill="1" applyBorder="1" applyAlignment="1" applyProtection="1">
      <alignment horizontal="center" vertical="center"/>
      <protection/>
    </xf>
    <xf numFmtId="38" fontId="32" fillId="25" borderId="47" xfId="49" applyFont="1" applyFill="1" applyBorder="1" applyAlignment="1" applyProtection="1">
      <alignment horizontal="right" vertical="center"/>
      <protection/>
    </xf>
    <xf numFmtId="38" fontId="33" fillId="25" borderId="47"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0" fontId="0" fillId="25" borderId="48"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49" xfId="49" applyNumberFormat="1" applyFont="1" applyFill="1" applyBorder="1" applyAlignment="1" applyProtection="1">
      <alignment vertical="center"/>
      <protection/>
    </xf>
    <xf numFmtId="38" fontId="23" fillId="25" borderId="50" xfId="49" applyFont="1" applyFill="1" applyBorder="1" applyAlignment="1" applyProtection="1">
      <alignment horizontal="center" vertical="center"/>
      <protection/>
    </xf>
    <xf numFmtId="38" fontId="23" fillId="25" borderId="51" xfId="49" applyFont="1" applyFill="1" applyBorder="1" applyAlignment="1" applyProtection="1">
      <alignment horizontal="center" vertical="center"/>
      <protection/>
    </xf>
    <xf numFmtId="38" fontId="0" fillId="25" borderId="52" xfId="49" applyFont="1" applyFill="1" applyBorder="1" applyAlignment="1" applyProtection="1">
      <alignment vertical="center"/>
      <protection locked="0"/>
    </xf>
    <xf numFmtId="38" fontId="0" fillId="25" borderId="53" xfId="49" applyFont="1" applyFill="1" applyBorder="1" applyAlignment="1" applyProtection="1">
      <alignment vertical="center"/>
      <protection locked="0"/>
    </xf>
    <xf numFmtId="38" fontId="0" fillId="25" borderId="54" xfId="49" applyFont="1" applyFill="1" applyBorder="1" applyAlignment="1" applyProtection="1">
      <alignment vertical="center"/>
      <protection locked="0"/>
    </xf>
    <xf numFmtId="38" fontId="0" fillId="25" borderId="55" xfId="49" applyFont="1" applyFill="1" applyBorder="1" applyAlignment="1" applyProtection="1">
      <alignment vertical="center"/>
      <protection locked="0"/>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58" xfId="49" applyFont="1" applyFill="1" applyBorder="1" applyAlignment="1" applyProtection="1">
      <alignment vertical="center"/>
      <protection/>
    </xf>
    <xf numFmtId="38" fontId="26" fillId="25" borderId="59" xfId="49" applyFont="1" applyFill="1" applyBorder="1" applyAlignment="1" applyProtection="1">
      <alignment vertical="center"/>
      <protection/>
    </xf>
    <xf numFmtId="38" fontId="26" fillId="25" borderId="60" xfId="49" applyFont="1" applyFill="1" applyBorder="1" applyAlignment="1" applyProtection="1">
      <alignment vertical="center"/>
      <protection/>
    </xf>
    <xf numFmtId="38" fontId="0" fillId="25" borderId="61" xfId="49" applyFont="1" applyFill="1" applyBorder="1" applyAlignment="1" applyProtection="1">
      <alignment vertical="center"/>
      <protection locked="0"/>
    </xf>
    <xf numFmtId="38" fontId="24" fillId="25" borderId="62" xfId="49" applyFont="1" applyFill="1" applyBorder="1" applyAlignment="1" applyProtection="1">
      <alignment vertical="center" wrapText="1"/>
      <protection/>
    </xf>
    <xf numFmtId="38" fontId="24" fillId="25" borderId="40" xfId="49" applyFont="1" applyFill="1" applyBorder="1" applyAlignment="1" applyProtection="1">
      <alignment vertical="center" wrapText="1"/>
      <protection/>
    </xf>
    <xf numFmtId="38" fontId="24" fillId="25" borderId="63" xfId="49" applyFont="1" applyFill="1" applyBorder="1" applyAlignment="1" applyProtection="1">
      <alignment vertical="center" wrapText="1"/>
      <protection/>
    </xf>
    <xf numFmtId="38" fontId="0" fillId="25" borderId="64" xfId="49" applyFont="1" applyFill="1" applyBorder="1" applyAlignment="1" applyProtection="1">
      <alignment vertical="center"/>
      <protection/>
    </xf>
    <xf numFmtId="38" fontId="35" fillId="25" borderId="65" xfId="49" applyFont="1" applyFill="1" applyBorder="1" applyAlignment="1" applyProtection="1">
      <alignment horizontal="right" vertical="center"/>
      <protection/>
    </xf>
    <xf numFmtId="38" fontId="0" fillId="25" borderId="66" xfId="49" applyFont="1" applyFill="1" applyBorder="1" applyAlignment="1" applyProtection="1">
      <alignment vertical="center"/>
      <protection locked="0"/>
    </xf>
    <xf numFmtId="38" fontId="0" fillId="25" borderId="67" xfId="49" applyFont="1" applyFill="1" applyBorder="1" applyAlignment="1" applyProtection="1">
      <alignment vertical="center"/>
      <protection locked="0"/>
    </xf>
    <xf numFmtId="38" fontId="35" fillId="25" borderId="68" xfId="49" applyFont="1" applyFill="1" applyBorder="1" applyAlignment="1" applyProtection="1">
      <alignment horizontal="right" vertical="center"/>
      <protection/>
    </xf>
    <xf numFmtId="38" fontId="33" fillId="25" borderId="69" xfId="49" applyFont="1" applyFill="1" applyBorder="1" applyAlignment="1" applyProtection="1">
      <alignment vertical="center"/>
      <protection/>
    </xf>
    <xf numFmtId="38" fontId="0" fillId="25" borderId="70" xfId="49" applyFont="1" applyFill="1" applyBorder="1" applyAlignment="1" applyProtection="1">
      <alignment vertical="center"/>
      <protection locked="0"/>
    </xf>
    <xf numFmtId="38" fontId="0" fillId="25" borderId="58" xfId="49" applyFill="1" applyBorder="1" applyAlignment="1" applyProtection="1">
      <alignment vertical="center" shrinkToFit="1"/>
      <protection/>
    </xf>
    <xf numFmtId="38" fontId="33" fillId="25" borderId="71" xfId="49" applyFont="1" applyFill="1" applyBorder="1" applyAlignment="1" applyProtection="1">
      <alignment horizontal="right" vertical="center"/>
      <protection/>
    </xf>
    <xf numFmtId="38" fontId="0" fillId="25" borderId="0" xfId="49" applyFill="1" applyAlignment="1" applyProtection="1">
      <alignment vertical="center"/>
      <protection locked="0"/>
    </xf>
    <xf numFmtId="38" fontId="0" fillId="25" borderId="72" xfId="49" applyFont="1" applyFill="1" applyBorder="1" applyAlignment="1" applyProtection="1">
      <alignment vertical="center"/>
      <protection/>
    </xf>
    <xf numFmtId="38" fontId="26" fillId="25" borderId="73" xfId="49" applyFont="1" applyFill="1" applyBorder="1" applyAlignment="1" applyProtection="1">
      <alignment vertical="center"/>
      <protection/>
    </xf>
    <xf numFmtId="38" fontId="26" fillId="25" borderId="74"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75" xfId="49" applyFont="1" applyFill="1" applyBorder="1" applyAlignment="1" applyProtection="1">
      <alignment horizontal="right" vertical="center"/>
      <protection/>
    </xf>
    <xf numFmtId="38" fontId="0" fillId="25" borderId="76" xfId="49" applyFont="1" applyFill="1" applyBorder="1" applyAlignment="1" applyProtection="1">
      <alignment vertical="center"/>
      <protection locked="0"/>
    </xf>
    <xf numFmtId="38" fontId="0" fillId="25" borderId="77" xfId="49" applyFont="1" applyFill="1" applyBorder="1" applyAlignment="1" applyProtection="1">
      <alignment vertical="center"/>
      <protection locked="0"/>
    </xf>
    <xf numFmtId="38" fontId="33" fillId="25" borderId="7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78" xfId="63" applyFill="1" applyBorder="1" applyAlignment="1" applyProtection="1">
      <alignment horizontal="center" vertical="center"/>
      <protection/>
    </xf>
    <xf numFmtId="0" fontId="32" fillId="25" borderId="78" xfId="63" applyFont="1" applyFill="1" applyBorder="1" applyAlignment="1" applyProtection="1">
      <alignment horizontal="right" vertical="center"/>
      <protection/>
    </xf>
    <xf numFmtId="0" fontId="33" fillId="25" borderId="78" xfId="63" applyFont="1" applyFill="1" applyBorder="1" applyAlignment="1" applyProtection="1">
      <alignment horizontal="center" vertical="center"/>
      <protection/>
    </xf>
    <xf numFmtId="38" fontId="0" fillId="25" borderId="78"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78" xfId="63" applyFill="1" applyBorder="1" applyAlignment="1" applyProtection="1">
      <alignment vertical="center"/>
      <protection/>
    </xf>
    <xf numFmtId="0" fontId="33" fillId="25" borderId="78" xfId="63" applyFont="1" applyFill="1" applyBorder="1" applyAlignment="1" applyProtection="1">
      <alignment vertical="center"/>
      <protection/>
    </xf>
    <xf numFmtId="38" fontId="0" fillId="25" borderId="78"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72" xfId="49" applyFont="1" applyFill="1" applyBorder="1" applyAlignment="1" applyProtection="1">
      <alignment vertical="center"/>
      <protection/>
    </xf>
    <xf numFmtId="38" fontId="36" fillId="25" borderId="79" xfId="49" applyFont="1" applyFill="1" applyBorder="1" applyAlignment="1" applyProtection="1">
      <alignment horizontal="right" vertical="center"/>
      <protection/>
    </xf>
    <xf numFmtId="38" fontId="30" fillId="25" borderId="80" xfId="49" applyFont="1" applyFill="1" applyBorder="1" applyAlignment="1" applyProtection="1">
      <alignment vertical="center"/>
      <protection/>
    </xf>
    <xf numFmtId="38" fontId="26" fillId="25" borderId="81"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6" fillId="26" borderId="82" xfId="49" applyFont="1" applyFill="1" applyBorder="1" applyAlignment="1" applyProtection="1">
      <alignment vertical="center" shrinkToFit="1"/>
      <protection/>
    </xf>
    <xf numFmtId="38" fontId="26" fillId="26" borderId="38" xfId="49" applyFont="1" applyFill="1" applyBorder="1" applyAlignment="1" applyProtection="1">
      <alignment vertical="center"/>
      <protection/>
    </xf>
    <xf numFmtId="38" fontId="26" fillId="26" borderId="83" xfId="49" applyFont="1" applyFill="1" applyBorder="1" applyAlignment="1" applyProtection="1">
      <alignment vertical="center"/>
      <protection/>
    </xf>
    <xf numFmtId="38" fontId="26" fillId="26" borderId="84" xfId="49" applyFont="1" applyFill="1" applyBorder="1" applyAlignment="1" applyProtection="1">
      <alignment vertical="center"/>
      <protection/>
    </xf>
    <xf numFmtId="38" fontId="26" fillId="26" borderId="82" xfId="49" applyFont="1" applyFill="1" applyBorder="1" applyAlignment="1" applyProtection="1">
      <alignment horizontal="right" vertical="center" shrinkToFit="1"/>
      <protection/>
    </xf>
    <xf numFmtId="38" fontId="26" fillId="26" borderId="38" xfId="49" applyFont="1" applyFill="1" applyBorder="1" applyAlignment="1" applyProtection="1">
      <alignment horizontal="right" vertical="center"/>
      <protection/>
    </xf>
    <xf numFmtId="38" fontId="26" fillId="26" borderId="38" xfId="49" applyFont="1" applyFill="1" applyBorder="1" applyAlignment="1" applyProtection="1">
      <alignment horizontal="right" vertical="center" shrinkToFit="1"/>
      <protection/>
    </xf>
    <xf numFmtId="38" fontId="26" fillId="26" borderId="84" xfId="49" applyFont="1" applyFill="1" applyBorder="1" applyAlignment="1" applyProtection="1">
      <alignment horizontal="right" vertical="center"/>
      <protection/>
    </xf>
    <xf numFmtId="0" fontId="46" fillId="0" borderId="0" xfId="0" applyFont="1" applyAlignment="1">
      <alignment vertical="center"/>
    </xf>
    <xf numFmtId="0" fontId="48" fillId="0" borderId="0" xfId="0" applyFont="1" applyAlignment="1">
      <alignment vertical="center"/>
    </xf>
    <xf numFmtId="0" fontId="50" fillId="0" borderId="19" xfId="62" applyFont="1" applyBorder="1" applyAlignment="1" applyProtection="1">
      <alignment horizontal="right" vertical="center" shrinkToFit="1"/>
      <protection/>
    </xf>
    <xf numFmtId="0" fontId="50" fillId="0" borderId="15" xfId="62" applyFont="1" applyBorder="1" applyAlignment="1" applyProtection="1">
      <alignment horizontal="right" vertical="center" shrinkToFit="1"/>
      <protection/>
    </xf>
    <xf numFmtId="0" fontId="50" fillId="0" borderId="23" xfId="62" applyFont="1" applyBorder="1" applyAlignment="1" applyProtection="1">
      <alignment horizontal="right" vertical="center" shrinkToFit="1"/>
      <protection/>
    </xf>
    <xf numFmtId="0" fontId="50" fillId="0" borderId="35" xfId="62" applyFont="1" applyBorder="1" applyAlignment="1" applyProtection="1">
      <alignment horizontal="right" vertical="center" shrinkToFit="1"/>
      <protection/>
    </xf>
    <xf numFmtId="0" fontId="50" fillId="0" borderId="31" xfId="62" applyFont="1" applyBorder="1" applyAlignment="1" applyProtection="1">
      <alignment horizontal="right" vertical="center" shrinkToFit="1"/>
      <protection/>
    </xf>
    <xf numFmtId="0" fontId="50" fillId="0" borderId="19" xfId="62" applyFont="1" applyBorder="1" applyAlignment="1" applyProtection="1">
      <alignment vertical="center" shrinkToFit="1"/>
      <protection/>
    </xf>
    <xf numFmtId="38" fontId="50" fillId="0" borderId="31" xfId="62" applyNumberFormat="1" applyFont="1" applyBorder="1" applyAlignment="1" applyProtection="1">
      <alignment horizontal="right" vertical="center" shrinkToFit="1"/>
      <protection/>
    </xf>
    <xf numFmtId="38" fontId="50" fillId="0" borderId="19" xfId="62" applyNumberFormat="1" applyFont="1" applyBorder="1" applyAlignment="1" applyProtection="1">
      <alignment horizontal="right" vertical="center" shrinkToFit="1"/>
      <protection/>
    </xf>
    <xf numFmtId="0" fontId="46" fillId="0" borderId="0" xfId="0" applyFont="1" applyBorder="1" applyAlignment="1">
      <alignment vertical="center"/>
    </xf>
    <xf numFmtId="0" fontId="0" fillId="0" borderId="0" xfId="0" applyBorder="1" applyAlignment="1">
      <alignment vertical="center"/>
    </xf>
    <xf numFmtId="0" fontId="50" fillId="0" borderId="50" xfId="62" applyFont="1" applyBorder="1" applyAlignment="1" applyProtection="1">
      <alignment horizontal="right" vertical="center" shrinkToFit="1"/>
      <protection/>
    </xf>
    <xf numFmtId="0" fontId="50" fillId="0" borderId="0" xfId="62" applyFont="1" applyFill="1" applyBorder="1" applyAlignment="1" applyProtection="1">
      <alignment vertical="center" shrinkToFit="1"/>
      <protection/>
    </xf>
    <xf numFmtId="0" fontId="50" fillId="0" borderId="0" xfId="62" applyFont="1" applyFill="1" applyBorder="1" applyAlignment="1" applyProtection="1">
      <alignment horizontal="right" vertical="center" shrinkToFit="1"/>
      <protection/>
    </xf>
    <xf numFmtId="38" fontId="48" fillId="0" borderId="0" xfId="49" applyFont="1" applyFill="1" applyBorder="1" applyAlignment="1" applyProtection="1">
      <alignment vertical="center" shrinkToFit="1"/>
      <protection/>
    </xf>
    <xf numFmtId="38" fontId="47" fillId="0" borderId="0" xfId="49" applyFont="1" applyFill="1" applyBorder="1" applyAlignment="1" applyProtection="1">
      <alignment vertical="center" shrinkToFit="1"/>
      <protection locked="0"/>
    </xf>
    <xf numFmtId="38" fontId="50" fillId="0" borderId="0" xfId="62" applyNumberFormat="1" applyFont="1" applyBorder="1" applyAlignment="1" applyProtection="1">
      <alignment vertical="center" shrinkToFit="1"/>
      <protection/>
    </xf>
    <xf numFmtId="38" fontId="48" fillId="0" borderId="0" xfId="62" applyNumberFormat="1" applyFont="1" applyBorder="1" applyAlignment="1" applyProtection="1">
      <alignment vertical="center" shrinkToFit="1"/>
      <protection/>
    </xf>
    <xf numFmtId="38" fontId="47" fillId="0" borderId="0" xfId="49" applyFont="1" applyBorder="1" applyAlignment="1" applyProtection="1">
      <alignment vertical="center" shrinkToFit="1"/>
      <protection/>
    </xf>
    <xf numFmtId="0" fontId="4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8" fillId="0" borderId="0" xfId="0" applyFont="1" applyBorder="1" applyAlignment="1">
      <alignment vertical="center"/>
    </xf>
    <xf numFmtId="0" fontId="0" fillId="0" borderId="0" xfId="0" applyAlignment="1">
      <alignment horizontal="right" vertical="center"/>
    </xf>
    <xf numFmtId="38" fontId="24" fillId="25" borderId="39" xfId="51" applyFont="1" applyFill="1" applyBorder="1" applyAlignment="1" applyProtection="1">
      <alignment vertical="center"/>
      <protection/>
    </xf>
    <xf numFmtId="38" fontId="0" fillId="25" borderId="52" xfId="51" applyFont="1" applyFill="1" applyBorder="1" applyAlignment="1" applyProtection="1">
      <alignment vertical="center"/>
      <protection locked="0"/>
    </xf>
    <xf numFmtId="38" fontId="0" fillId="25" borderId="53" xfId="51" applyFont="1" applyFill="1" applyBorder="1" applyAlignment="1" applyProtection="1">
      <alignment vertical="center"/>
      <protection locked="0"/>
    </xf>
    <xf numFmtId="38" fontId="24" fillId="25" borderId="40" xfId="51" applyFont="1" applyFill="1" applyBorder="1" applyAlignment="1" applyProtection="1">
      <alignment vertical="center"/>
      <protection/>
    </xf>
    <xf numFmtId="38" fontId="0" fillId="25" borderId="54" xfId="51" applyFont="1" applyFill="1" applyBorder="1" applyAlignment="1" applyProtection="1">
      <alignment vertical="center"/>
      <protection locked="0"/>
    </xf>
    <xf numFmtId="38" fontId="0" fillId="25" borderId="55" xfId="51" applyFont="1" applyFill="1" applyBorder="1" applyAlignment="1" applyProtection="1">
      <alignment vertical="center"/>
      <protection locked="0"/>
    </xf>
    <xf numFmtId="38" fontId="24" fillId="25" borderId="62" xfId="51" applyFont="1" applyFill="1" applyBorder="1" applyAlignment="1" applyProtection="1">
      <alignment vertical="center"/>
      <protection/>
    </xf>
    <xf numFmtId="38" fontId="0" fillId="25" borderId="57" xfId="51" applyFont="1" applyFill="1" applyBorder="1" applyAlignment="1" applyProtection="1">
      <alignment vertical="center"/>
      <protection locked="0"/>
    </xf>
    <xf numFmtId="38" fontId="0" fillId="25" borderId="85" xfId="51" applyFont="1" applyFill="1" applyBorder="1" applyAlignment="1" applyProtection="1">
      <alignment vertical="center"/>
      <protection locked="0"/>
    </xf>
    <xf numFmtId="0" fontId="46" fillId="0" borderId="19" xfId="0" applyFont="1" applyBorder="1" applyAlignment="1">
      <alignment vertical="center"/>
    </xf>
    <xf numFmtId="0" fontId="0" fillId="25" borderId="44" xfId="63"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4" fillId="25" borderId="93" xfId="51"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0" fillId="25" borderId="0" xfId="49" applyFont="1" applyFill="1" applyBorder="1" applyAlignment="1" applyProtection="1">
      <alignment horizontal="right" vertical="center"/>
      <protection/>
    </xf>
    <xf numFmtId="0" fontId="0" fillId="25" borderId="82" xfId="49" applyNumberFormat="1" applyFill="1" applyBorder="1" applyAlignment="1" applyProtection="1">
      <alignment vertical="center"/>
      <protection/>
    </xf>
    <xf numFmtId="0" fontId="23" fillId="25" borderId="99" xfId="49" applyNumberFormat="1" applyFont="1" applyFill="1" applyBorder="1" applyAlignment="1" applyProtection="1">
      <alignment vertical="center"/>
      <protection/>
    </xf>
    <xf numFmtId="38" fontId="0" fillId="25" borderId="100" xfId="63" applyNumberFormat="1" applyFont="1" applyFill="1" applyBorder="1" applyAlignment="1" applyProtection="1">
      <alignment horizontal="center" vertical="center"/>
      <protection/>
    </xf>
    <xf numFmtId="38" fontId="0" fillId="0" borderId="100" xfId="63" applyNumberFormat="1" applyFont="1" applyFill="1" applyBorder="1" applyAlignment="1" applyProtection="1">
      <alignment horizontal="center" vertical="center"/>
      <protection/>
    </xf>
    <xf numFmtId="38" fontId="0" fillId="25" borderId="101" xfId="63" applyNumberFormat="1" applyFill="1" applyBorder="1" applyAlignment="1" applyProtection="1">
      <alignment horizontal="center" vertical="center"/>
      <protection/>
    </xf>
    <xf numFmtId="38" fontId="0" fillId="25" borderId="100" xfId="63" applyNumberFormat="1" applyFill="1" applyBorder="1" applyAlignment="1" applyProtection="1">
      <alignment horizontal="center" vertical="center"/>
      <protection/>
    </xf>
    <xf numFmtId="38" fontId="0" fillId="0" borderId="100" xfId="63" applyNumberFormat="1" applyFill="1" applyBorder="1" applyAlignment="1" applyProtection="1">
      <alignment horizontal="center" vertical="center"/>
      <protection/>
    </xf>
    <xf numFmtId="38" fontId="0" fillId="25"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0" fillId="25" borderId="101" xfId="49" applyFont="1" applyFill="1" applyBorder="1" applyAlignment="1" applyProtection="1">
      <alignment vertical="center" textRotation="255" wrapText="1"/>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0" fillId="25" borderId="103" xfId="49" applyFill="1" applyBorder="1" applyAlignment="1" applyProtection="1">
      <alignment vertical="center"/>
      <protection/>
    </xf>
    <xf numFmtId="38" fontId="0" fillId="25" borderId="104" xfId="49" applyFill="1" applyBorder="1" applyAlignment="1" applyProtection="1">
      <alignment vertical="center"/>
      <protection/>
    </xf>
    <xf numFmtId="38" fontId="34" fillId="25" borderId="78" xfId="49" applyFont="1" applyFill="1" applyBorder="1" applyAlignment="1" applyProtection="1">
      <alignment horizontal="center" vertical="center"/>
      <protection/>
    </xf>
    <xf numFmtId="38" fontId="34" fillId="25" borderId="47" xfId="49" applyFont="1" applyFill="1" applyBorder="1" applyAlignment="1" applyProtection="1">
      <alignment horizontal="center"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93"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106" xfId="49" applyFont="1" applyFill="1" applyBorder="1" applyAlignment="1" applyProtection="1">
      <alignment vertical="center"/>
      <protection/>
    </xf>
    <xf numFmtId="38" fontId="45" fillId="25" borderId="0" xfId="49" applyFont="1" applyFill="1" applyBorder="1" applyAlignment="1" applyProtection="1">
      <alignment horizontal="left" vertical="top"/>
      <protection/>
    </xf>
    <xf numFmtId="38" fontId="50" fillId="25" borderId="47" xfId="49" applyFont="1" applyFill="1" applyBorder="1" applyAlignment="1" applyProtection="1">
      <alignment horizontal="center" vertical="center"/>
      <protection/>
    </xf>
    <xf numFmtId="38" fontId="0" fillId="25" borderId="107" xfId="49" applyFont="1" applyFill="1" applyBorder="1" applyAlignment="1" applyProtection="1">
      <alignment horizontal="center" vertical="center"/>
      <protection/>
    </xf>
    <xf numFmtId="0" fontId="31" fillId="25" borderId="103" xfId="63" applyFont="1" applyFill="1" applyBorder="1" applyAlignment="1" applyProtection="1">
      <alignment horizontal="center" vertical="center" shrinkToFit="1"/>
      <protection locked="0"/>
    </xf>
    <xf numFmtId="0" fontId="31" fillId="25" borderId="78" xfId="63" applyFont="1" applyFill="1" applyBorder="1" applyAlignment="1" applyProtection="1">
      <alignment horizontal="center" vertical="center" shrinkToFit="1"/>
      <protection locked="0"/>
    </xf>
    <xf numFmtId="0" fontId="31" fillId="25" borderId="104" xfId="63" applyFont="1" applyFill="1" applyBorder="1" applyAlignment="1" applyProtection="1">
      <alignment horizontal="center" vertical="center" shrinkToFit="1"/>
      <protection locked="0"/>
    </xf>
    <xf numFmtId="0" fontId="31" fillId="25" borderId="47" xfId="63" applyFont="1" applyFill="1" applyBorder="1" applyAlignment="1" applyProtection="1">
      <alignment horizontal="center" vertical="center" shrinkToFit="1"/>
      <protection locked="0"/>
    </xf>
    <xf numFmtId="38" fontId="0" fillId="25" borderId="49" xfId="49" applyFont="1" applyFill="1" applyBorder="1" applyAlignment="1" applyProtection="1">
      <alignment horizontal="center" vertical="center"/>
      <protection/>
    </xf>
    <xf numFmtId="38" fontId="0" fillId="25" borderId="108" xfId="49" applyFont="1" applyFill="1" applyBorder="1" applyAlignment="1" applyProtection="1">
      <alignment horizontal="center" vertical="center"/>
      <protection/>
    </xf>
    <xf numFmtId="38" fontId="0" fillId="25" borderId="109" xfId="49" applyFont="1" applyFill="1" applyBorder="1" applyAlignment="1" applyProtection="1">
      <alignment horizontal="center" vertical="center"/>
      <protection/>
    </xf>
    <xf numFmtId="38" fontId="0" fillId="25" borderId="110" xfId="49" applyFont="1" applyFill="1" applyBorder="1" applyAlignment="1" applyProtection="1">
      <alignment horizontal="center" vertical="center"/>
      <protection/>
    </xf>
    <xf numFmtId="0" fontId="34" fillId="25" borderId="111" xfId="63" applyFont="1" applyFill="1" applyBorder="1" applyAlignment="1" applyProtection="1">
      <alignment horizontal="center" vertical="center" shrinkToFit="1"/>
      <protection locked="0"/>
    </xf>
    <xf numFmtId="0" fontId="34" fillId="25" borderId="82" xfId="63" applyFont="1" applyFill="1" applyBorder="1" applyAlignment="1" applyProtection="1">
      <alignment horizontal="center" vertical="center" shrinkToFit="1"/>
      <protection locked="0"/>
    </xf>
    <xf numFmtId="0" fontId="0" fillId="25" borderId="49" xfId="63" applyFont="1" applyFill="1" applyBorder="1" applyAlignment="1" applyProtection="1">
      <alignment horizontal="center" vertical="center"/>
      <protection/>
    </xf>
    <xf numFmtId="0" fontId="0" fillId="25" borderId="112" xfId="63" applyFill="1" applyBorder="1" applyAlignment="1" applyProtection="1">
      <alignment horizontal="center" vertical="center"/>
      <protection/>
    </xf>
    <xf numFmtId="0" fontId="0" fillId="25" borderId="109" xfId="63" applyFill="1" applyBorder="1" applyAlignment="1" applyProtection="1">
      <alignment horizontal="center" vertical="center"/>
      <protection/>
    </xf>
    <xf numFmtId="0" fontId="0" fillId="25" borderId="103" xfId="63" applyFont="1" applyFill="1" applyBorder="1" applyAlignment="1" applyProtection="1">
      <alignment horizontal="center" vertical="center"/>
      <protection/>
    </xf>
    <xf numFmtId="0" fontId="0" fillId="25" borderId="113" xfId="63" applyFont="1" applyFill="1" applyBorder="1" applyAlignment="1" applyProtection="1">
      <alignment horizontal="center" vertical="center"/>
      <protection/>
    </xf>
    <xf numFmtId="0" fontId="0" fillId="25" borderId="114" xfId="63" applyFont="1" applyFill="1" applyBorder="1" applyAlignment="1" applyProtection="1">
      <alignment horizontal="center" vertical="center"/>
      <protection/>
    </xf>
    <xf numFmtId="0" fontId="0" fillId="25" borderId="115" xfId="63" applyFont="1" applyFill="1" applyBorder="1" applyAlignment="1" applyProtection="1">
      <alignment horizontal="center" vertical="center"/>
      <protection/>
    </xf>
    <xf numFmtId="38" fontId="0" fillId="25" borderId="116" xfId="63" applyNumberFormat="1" applyFont="1" applyFill="1" applyBorder="1" applyAlignment="1" applyProtection="1">
      <alignment horizontal="center" vertical="center"/>
      <protection/>
    </xf>
    <xf numFmtId="0" fontId="0" fillId="25" borderId="117" xfId="63" applyFont="1" applyFill="1" applyBorder="1" applyAlignment="1" applyProtection="1">
      <alignment horizontal="center" vertical="center"/>
      <protection/>
    </xf>
    <xf numFmtId="38" fontId="0" fillId="25" borderId="51" xfId="49" applyFont="1" applyFill="1" applyBorder="1" applyAlignment="1" applyProtection="1" quotePrefix="1">
      <alignment horizontal="center" vertical="center"/>
      <protection/>
    </xf>
    <xf numFmtId="38" fontId="0" fillId="25" borderId="118" xfId="49" applyFont="1" applyFill="1" applyBorder="1" applyAlignment="1" applyProtection="1" quotePrefix="1">
      <alignment horizontal="center" vertical="center"/>
      <protection/>
    </xf>
    <xf numFmtId="56" fontId="34" fillId="25" borderId="111" xfId="63" applyNumberFormat="1" applyFont="1" applyFill="1" applyBorder="1" applyAlignment="1" applyProtection="1">
      <alignment horizontal="center" vertical="center"/>
      <protection locked="0"/>
    </xf>
    <xf numFmtId="0" fontId="34" fillId="25" borderId="111" xfId="63" applyFont="1" applyFill="1" applyBorder="1" applyAlignment="1" applyProtection="1">
      <alignment horizontal="center" vertical="center"/>
      <protection locked="0"/>
    </xf>
    <xf numFmtId="0" fontId="34" fillId="25" borderId="82" xfId="63" applyFont="1" applyFill="1" applyBorder="1" applyAlignment="1" applyProtection="1">
      <alignment horizontal="center" vertical="center"/>
      <protection locked="0"/>
    </xf>
    <xf numFmtId="0" fontId="34" fillId="25" borderId="103" xfId="63" applyFont="1" applyFill="1" applyBorder="1" applyAlignment="1" applyProtection="1">
      <alignment horizontal="center" vertical="center"/>
      <protection locked="0"/>
    </xf>
    <xf numFmtId="0" fontId="34" fillId="25" borderId="104" xfId="63" applyFont="1" applyFill="1" applyBorder="1" applyAlignment="1" applyProtection="1">
      <alignment horizontal="center" vertical="center"/>
      <protection locked="0"/>
    </xf>
    <xf numFmtId="38" fontId="0" fillId="25" borderId="49" xfId="49" applyFont="1" applyFill="1" applyBorder="1" applyAlignment="1" applyProtection="1">
      <alignment horizontal="center" vertical="center" wrapText="1"/>
      <protection/>
    </xf>
    <xf numFmtId="38" fontId="0" fillId="25" borderId="108" xfId="49" applyFont="1" applyFill="1" applyBorder="1" applyAlignment="1" applyProtection="1">
      <alignment horizontal="center" vertical="center" wrapText="1"/>
      <protection/>
    </xf>
    <xf numFmtId="38" fontId="0" fillId="25" borderId="109" xfId="49" applyFont="1" applyFill="1" applyBorder="1" applyAlignment="1" applyProtection="1">
      <alignment horizontal="center" vertical="center" wrapText="1"/>
      <protection/>
    </xf>
    <xf numFmtId="38" fontId="0" fillId="25" borderId="110" xfId="49" applyFont="1" applyFill="1" applyBorder="1" applyAlignment="1" applyProtection="1">
      <alignment horizontal="center" vertical="center" wrapText="1"/>
      <protection/>
    </xf>
    <xf numFmtId="38" fontId="37" fillId="25" borderId="51" xfId="49" applyFont="1" applyFill="1" applyBorder="1" applyAlignment="1" applyProtection="1">
      <alignment horizontal="center" vertical="center"/>
      <protection/>
    </xf>
    <xf numFmtId="38" fontId="37" fillId="25" borderId="119" xfId="49" applyFont="1" applyFill="1" applyBorder="1" applyAlignment="1" applyProtection="1">
      <alignment horizontal="center" vertical="center"/>
      <protection/>
    </xf>
    <xf numFmtId="0" fontId="0" fillId="25" borderId="120" xfId="63" applyFont="1" applyFill="1" applyBorder="1" applyAlignment="1" applyProtection="1">
      <alignment horizontal="center" vertical="center"/>
      <protection/>
    </xf>
    <xf numFmtId="0" fontId="0" fillId="25" borderId="23" xfId="63" applyFont="1" applyFill="1" applyBorder="1" applyAlignment="1" applyProtection="1">
      <alignment horizontal="center" vertical="center"/>
      <protection/>
    </xf>
    <xf numFmtId="0" fontId="0" fillId="25" borderId="104" xfId="63" applyFont="1" applyFill="1" applyBorder="1" applyAlignment="1" applyProtection="1">
      <alignment horizontal="center" vertical="center"/>
      <protection/>
    </xf>
    <xf numFmtId="0" fontId="0" fillId="25" borderId="121" xfId="63" applyFont="1" applyFill="1" applyBorder="1" applyAlignment="1" applyProtection="1">
      <alignment horizontal="center" vertical="center"/>
      <protection/>
    </xf>
    <xf numFmtId="38" fontId="23" fillId="25" borderId="48" xfId="49" applyFont="1" applyFill="1" applyBorder="1" applyAlignment="1" applyProtection="1">
      <alignment horizontal="center" vertical="center"/>
      <protection/>
    </xf>
    <xf numFmtId="38" fontId="23" fillId="25" borderId="122" xfId="49" applyFont="1" applyFill="1" applyBorder="1" applyAlignment="1" applyProtection="1">
      <alignment horizontal="center" vertical="center"/>
      <protection/>
    </xf>
    <xf numFmtId="38" fontId="23" fillId="25" borderId="123" xfId="49" applyFont="1" applyFill="1" applyBorder="1" applyAlignment="1" applyProtection="1">
      <alignment horizontal="center" vertical="center"/>
      <protection/>
    </xf>
    <xf numFmtId="38" fontId="23" fillId="25" borderId="124" xfId="49" applyFont="1" applyFill="1" applyBorder="1" applyAlignment="1" applyProtection="1">
      <alignment horizontal="center" vertical="center"/>
      <protection/>
    </xf>
    <xf numFmtId="0" fontId="0" fillId="25" borderId="63" xfId="0" applyFill="1" applyBorder="1" applyAlignment="1">
      <alignment vertical="center"/>
    </xf>
    <xf numFmtId="38" fontId="0" fillId="25" borderId="88" xfId="49" applyFont="1" applyFill="1" applyBorder="1" applyAlignment="1" applyProtection="1">
      <alignment vertical="center"/>
      <protection locked="0"/>
    </xf>
    <xf numFmtId="0" fontId="0" fillId="25" borderId="89" xfId="0" applyFill="1" applyBorder="1" applyAlignment="1" applyProtection="1">
      <alignment vertical="center"/>
      <protection locked="0"/>
    </xf>
    <xf numFmtId="38" fontId="0" fillId="25" borderId="125" xfId="49" applyFont="1" applyFill="1" applyBorder="1" applyAlignment="1" applyProtection="1">
      <alignment horizontal="center" vertical="center"/>
      <protection/>
    </xf>
    <xf numFmtId="38" fontId="0" fillId="25" borderId="126" xfId="49" applyFont="1" applyFill="1" applyBorder="1" applyAlignment="1" applyProtection="1">
      <alignment horizontal="center" vertical="center"/>
      <protection/>
    </xf>
    <xf numFmtId="38" fontId="0" fillId="25" borderId="127" xfId="49" applyFont="1" applyFill="1" applyBorder="1" applyAlignment="1" applyProtection="1" quotePrefix="1">
      <alignment horizontal="center" vertical="center"/>
      <protection/>
    </xf>
    <xf numFmtId="38" fontId="0" fillId="25" borderId="119" xfId="49" applyFont="1" applyFill="1" applyBorder="1" applyAlignment="1" applyProtection="1" quotePrefix="1">
      <alignment horizontal="center" vertical="center"/>
      <protection/>
    </xf>
    <xf numFmtId="38" fontId="22" fillId="25" borderId="128" xfId="49" applyFont="1" applyFill="1" applyBorder="1" applyAlignment="1" applyProtection="1">
      <alignment horizontal="center" vertical="center"/>
      <protection/>
    </xf>
    <xf numFmtId="38" fontId="22" fillId="25" borderId="50" xfId="49" applyFont="1" applyFill="1" applyBorder="1" applyAlignment="1" applyProtection="1">
      <alignment horizontal="center" vertical="center"/>
      <protection/>
    </xf>
    <xf numFmtId="38" fontId="22" fillId="25" borderId="129" xfId="49" applyFont="1" applyFill="1" applyBorder="1" applyAlignment="1" applyProtection="1">
      <alignment horizontal="center" vertical="center"/>
      <protection/>
    </xf>
    <xf numFmtId="38" fontId="22" fillId="25" borderId="124" xfId="49" applyFont="1" applyFill="1" applyBorder="1" applyAlignment="1" applyProtection="1">
      <alignment horizontal="center" vertical="center"/>
      <protection/>
    </xf>
    <xf numFmtId="38" fontId="22" fillId="25" borderId="130" xfId="49" applyFont="1" applyFill="1" applyBorder="1" applyAlignment="1" applyProtection="1">
      <alignment horizontal="center" vertical="center"/>
      <protection/>
    </xf>
    <xf numFmtId="38" fontId="24" fillId="25" borderId="131" xfId="49" applyFont="1" applyFill="1" applyBorder="1" applyAlignment="1" applyProtection="1">
      <alignment vertical="center"/>
      <protection/>
    </xf>
    <xf numFmtId="38" fontId="24" fillId="25" borderId="96" xfId="49" applyFont="1" applyFill="1" applyBorder="1" applyAlignment="1" applyProtection="1">
      <alignment vertical="center" shrinkToFit="1"/>
      <protection/>
    </xf>
    <xf numFmtId="38" fontId="24" fillId="25" borderId="132" xfId="49" applyFont="1" applyFill="1" applyBorder="1" applyAlignment="1" applyProtection="1">
      <alignment vertical="center" shrinkToFit="1"/>
      <protection/>
    </xf>
    <xf numFmtId="38" fontId="24" fillId="25" borderId="75" xfId="49" applyFont="1" applyFill="1" applyBorder="1" applyAlignment="1" applyProtection="1">
      <alignment vertical="center" shrinkToFit="1"/>
      <protection/>
    </xf>
    <xf numFmtId="38" fontId="0" fillId="25" borderId="99" xfId="49" applyFill="1" applyBorder="1" applyAlignment="1" applyProtection="1">
      <alignment horizontal="center" vertical="center" textRotation="255" shrinkToFit="1"/>
      <protection/>
    </xf>
    <xf numFmtId="38" fontId="0" fillId="25" borderId="100" xfId="49" applyFill="1" applyBorder="1" applyAlignment="1" applyProtection="1">
      <alignment horizontal="center" vertical="center" textRotation="255" shrinkToFit="1"/>
      <protection/>
    </xf>
    <xf numFmtId="38" fontId="51" fillId="25" borderId="133" xfId="49" applyFont="1" applyFill="1" applyBorder="1" applyAlignment="1" applyProtection="1">
      <alignment vertical="center"/>
      <protection/>
    </xf>
    <xf numFmtId="38" fontId="51" fillId="25" borderId="132" xfId="49" applyFont="1" applyFill="1" applyBorder="1" applyAlignment="1" applyProtection="1">
      <alignment vertical="center"/>
      <protection/>
    </xf>
    <xf numFmtId="38" fontId="51" fillId="25" borderId="75"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38" fontId="24" fillId="25" borderId="134"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35" xfId="49" applyFont="1" applyFill="1" applyBorder="1" applyAlignment="1" applyProtection="1">
      <alignment vertical="center"/>
      <protection/>
    </xf>
    <xf numFmtId="38" fontId="24" fillId="25" borderId="68"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0" fillId="25" borderId="64" xfId="49" applyFill="1" applyBorder="1" applyAlignment="1" applyProtection="1">
      <alignment horizontal="center" vertical="center" textRotation="255"/>
      <protection/>
    </xf>
    <xf numFmtId="38" fontId="0" fillId="25" borderId="100" xfId="49" applyFill="1" applyBorder="1" applyAlignment="1" applyProtection="1">
      <alignment horizontal="center" vertical="center" textRotation="255"/>
      <protection/>
    </xf>
    <xf numFmtId="38" fontId="24" fillId="25" borderId="136" xfId="49" applyFont="1" applyFill="1" applyBorder="1" applyAlignment="1" applyProtection="1">
      <alignment vertical="center"/>
      <protection/>
    </xf>
    <xf numFmtId="38" fontId="24" fillId="25" borderId="137" xfId="49" applyFont="1" applyFill="1" applyBorder="1" applyAlignment="1" applyProtection="1">
      <alignment vertical="center"/>
      <protection/>
    </xf>
    <xf numFmtId="38" fontId="24" fillId="25" borderId="138"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horizontal="right" vertical="center"/>
      <protection/>
    </xf>
    <xf numFmtId="38" fontId="24" fillId="25" borderId="63" xfId="49" applyFont="1" applyFill="1" applyBorder="1" applyAlignment="1" applyProtection="1">
      <alignment horizontal="right" vertical="center"/>
      <protection/>
    </xf>
    <xf numFmtId="38" fontId="0" fillId="25" borderId="85" xfId="49" applyFont="1" applyFill="1" applyBorder="1" applyAlignment="1" applyProtection="1">
      <alignment horizontal="right" vertical="center"/>
      <protection locked="0"/>
    </xf>
    <xf numFmtId="38" fontId="0" fillId="25" borderId="92" xfId="49" applyFont="1" applyFill="1" applyBorder="1" applyAlignment="1" applyProtection="1">
      <alignment horizontal="right" vertical="center"/>
      <protection locked="0"/>
    </xf>
    <xf numFmtId="0" fontId="24" fillId="25" borderId="96" xfId="63" applyFont="1" applyFill="1" applyBorder="1" applyAlignment="1" applyProtection="1">
      <alignment vertical="center"/>
      <protection/>
    </xf>
    <xf numFmtId="0" fontId="24" fillId="25" borderId="132" xfId="63" applyFont="1" applyFill="1" applyBorder="1" applyAlignment="1" applyProtection="1">
      <alignment vertical="center"/>
      <protection/>
    </xf>
    <xf numFmtId="0" fontId="24" fillId="25" borderId="75" xfId="63" applyFont="1" applyFill="1" applyBorder="1" applyAlignment="1" applyProtection="1">
      <alignment vertical="center"/>
      <protection/>
    </xf>
    <xf numFmtId="38" fontId="0" fillId="25" borderId="139" xfId="49" applyFont="1" applyFill="1" applyBorder="1" applyAlignment="1" applyProtection="1">
      <alignment vertical="center"/>
      <protection locked="0"/>
    </xf>
    <xf numFmtId="38" fontId="25" fillId="25" borderId="140" xfId="49" applyFont="1" applyFill="1" applyBorder="1" applyAlignment="1" applyProtection="1">
      <alignment vertical="center"/>
      <protection/>
    </xf>
    <xf numFmtId="38" fontId="25" fillId="25" borderId="141" xfId="49" applyFont="1" applyFill="1" applyBorder="1" applyAlignment="1" applyProtection="1">
      <alignment vertical="center"/>
      <protection/>
    </xf>
    <xf numFmtId="38" fontId="25" fillId="25" borderId="142" xfId="49" applyFont="1" applyFill="1" applyBorder="1" applyAlignment="1" applyProtection="1">
      <alignment vertical="center"/>
      <protection/>
    </xf>
    <xf numFmtId="38" fontId="25" fillId="25" borderId="143" xfId="49" applyFont="1" applyFill="1" applyBorder="1" applyAlignment="1" applyProtection="1">
      <alignment vertical="center"/>
      <protection/>
    </xf>
    <xf numFmtId="38" fontId="24" fillId="25" borderId="133" xfId="49" applyFont="1" applyFill="1" applyBorder="1" applyAlignment="1" applyProtection="1">
      <alignment vertical="center"/>
      <protection/>
    </xf>
    <xf numFmtId="38" fontId="24" fillId="25" borderId="132"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185" fontId="24" fillId="25" borderId="86" xfId="49" applyNumberFormat="1" applyFont="1" applyFill="1" applyBorder="1" applyAlignment="1" applyProtection="1">
      <alignment vertical="center"/>
      <protection/>
    </xf>
    <xf numFmtId="185" fontId="24" fillId="25" borderId="65" xfId="49" applyNumberFormat="1" applyFont="1" applyFill="1" applyBorder="1" applyAlignment="1" applyProtection="1">
      <alignment vertical="center"/>
      <protection/>
    </xf>
    <xf numFmtId="185" fontId="24" fillId="25" borderId="44" xfId="49" applyNumberFormat="1" applyFont="1" applyFill="1" applyBorder="1" applyAlignment="1" applyProtection="1">
      <alignment vertical="center"/>
      <protection/>
    </xf>
    <xf numFmtId="0" fontId="0" fillId="25" borderId="86" xfId="63" applyFill="1" applyBorder="1" applyAlignment="1" applyProtection="1">
      <alignment horizontal="center" vertical="center"/>
      <protection/>
    </xf>
    <xf numFmtId="0" fontId="0" fillId="25" borderId="65" xfId="63" applyFill="1" applyBorder="1" applyAlignment="1" applyProtection="1">
      <alignment horizontal="center" vertical="center"/>
      <protection/>
    </xf>
    <xf numFmtId="0" fontId="0" fillId="25" borderId="44" xfId="63" applyFill="1" applyBorder="1" applyAlignment="1" applyProtection="1">
      <alignment horizontal="center"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79" xfId="49" applyFont="1" applyFill="1" applyBorder="1" applyAlignment="1" applyProtection="1">
      <alignment vertical="center"/>
      <protection/>
    </xf>
    <xf numFmtId="38" fontId="25" fillId="25" borderId="80"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6" fillId="26" borderId="122" xfId="49" applyFont="1" applyFill="1" applyBorder="1" applyAlignment="1" applyProtection="1">
      <alignment vertical="center"/>
      <protection/>
    </xf>
    <xf numFmtId="38" fontId="26" fillId="26" borderId="123" xfId="49" applyFont="1" applyFill="1" applyBorder="1" applyAlignment="1" applyProtection="1">
      <alignment vertical="center"/>
      <protection/>
    </xf>
    <xf numFmtId="38" fontId="26" fillId="26" borderId="124" xfId="49"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shrinkToFit="1"/>
      <protection/>
    </xf>
    <xf numFmtId="38" fontId="0" fillId="25" borderId="100" xfId="49" applyFont="1" applyFill="1" applyBorder="1" applyAlignment="1" applyProtection="1">
      <alignment horizontal="center" vertical="center" textRotation="255" shrinkToFit="1"/>
      <protection/>
    </xf>
    <xf numFmtId="38" fontId="0" fillId="25" borderId="64" xfId="49" applyFont="1" applyFill="1" applyBorder="1" applyAlignment="1" applyProtection="1">
      <alignment horizontal="center" vertical="center" textRotation="255"/>
      <protection/>
    </xf>
    <xf numFmtId="38" fontId="0" fillId="25" borderId="100" xfId="49" applyFont="1" applyFill="1" applyBorder="1" applyAlignment="1" applyProtection="1">
      <alignment horizontal="center" vertical="center" textRotation="255"/>
      <protection/>
    </xf>
    <xf numFmtId="0" fontId="0" fillId="25" borderId="90" xfId="63" applyFill="1" applyBorder="1" applyAlignment="1" applyProtection="1">
      <alignment vertical="center"/>
      <protection/>
    </xf>
    <xf numFmtId="0" fontId="0" fillId="25" borderId="69" xfId="63" applyFill="1" applyBorder="1" applyAlignment="1" applyProtection="1">
      <alignment vertical="center"/>
      <protection/>
    </xf>
    <xf numFmtId="38" fontId="0" fillId="25" borderId="99" xfId="49" applyFill="1" applyBorder="1" applyAlignment="1" applyProtection="1">
      <alignment horizontal="center" vertical="center" textRotation="255"/>
      <protection/>
    </xf>
    <xf numFmtId="38" fontId="24" fillId="25" borderId="87" xfId="49" applyFont="1" applyFill="1" applyBorder="1" applyAlignment="1" applyProtection="1">
      <alignment horizontal="left" vertical="center"/>
      <protection/>
    </xf>
    <xf numFmtId="38" fontId="24" fillId="25" borderId="65" xfId="49" applyFont="1" applyFill="1" applyBorder="1" applyAlignment="1" applyProtection="1">
      <alignment horizontal="left" vertical="center"/>
      <protection/>
    </xf>
    <xf numFmtId="38" fontId="24" fillId="25" borderId="86" xfId="49" applyFont="1" applyFill="1" applyBorder="1" applyAlignment="1" applyProtection="1">
      <alignment horizontal="left" vertical="center"/>
      <protection/>
    </xf>
    <xf numFmtId="38" fontId="24" fillId="25" borderId="136" xfId="49" applyFont="1" applyFill="1" applyBorder="1" applyAlignment="1" applyProtection="1">
      <alignment horizontal="left" vertical="center"/>
      <protection/>
    </xf>
    <xf numFmtId="38" fontId="24" fillId="25" borderId="137" xfId="49" applyFont="1" applyFill="1" applyBorder="1" applyAlignment="1" applyProtection="1">
      <alignment horizontal="left" vertical="center"/>
      <protection/>
    </xf>
    <xf numFmtId="38" fontId="24" fillId="25" borderId="94" xfId="49" applyFont="1" applyFill="1" applyBorder="1" applyAlignment="1" applyProtection="1">
      <alignment horizontal="left" vertical="center"/>
      <protection/>
    </xf>
    <xf numFmtId="38" fontId="44" fillId="25" borderId="65" xfId="49" applyFont="1" applyFill="1" applyBorder="1" applyAlignment="1" applyProtection="1">
      <alignment horizontal="right" vertical="center"/>
      <protection/>
    </xf>
    <xf numFmtId="38" fontId="44" fillId="25" borderId="44" xfId="49" applyFont="1" applyFill="1" applyBorder="1" applyAlignment="1" applyProtection="1">
      <alignment horizontal="right" vertical="center"/>
      <protection/>
    </xf>
    <xf numFmtId="38" fontId="0" fillId="25" borderId="64" xfId="49" applyFill="1" applyBorder="1" applyAlignment="1" applyProtection="1">
      <alignment horizontal="center" vertical="center" textRotation="255" wrapText="1"/>
      <protection/>
    </xf>
    <xf numFmtId="38" fontId="0" fillId="25" borderId="100" xfId="49" applyFill="1" applyBorder="1" applyAlignment="1" applyProtection="1">
      <alignment horizontal="center" vertical="center" textRotation="255" wrapText="1"/>
      <protection/>
    </xf>
    <xf numFmtId="38" fontId="26" fillId="26" borderId="48" xfId="49"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wrapText="1"/>
      <protection/>
    </xf>
    <xf numFmtId="38" fontId="0" fillId="25" borderId="100" xfId="49" applyFont="1" applyFill="1" applyBorder="1" applyAlignment="1" applyProtection="1">
      <alignment horizontal="center" vertical="center" textRotation="255" wrapText="1"/>
      <protection/>
    </xf>
    <xf numFmtId="38" fontId="33" fillId="25" borderId="78" xfId="51" applyFont="1" applyFill="1" applyBorder="1" applyAlignment="1" applyProtection="1">
      <alignment horizontal="right" vertical="center"/>
      <protection/>
    </xf>
    <xf numFmtId="38" fontId="33" fillId="25" borderId="144" xfId="51" applyFont="1" applyFill="1" applyBorder="1" applyAlignment="1" applyProtection="1">
      <alignment horizontal="right" vertical="center"/>
      <protection/>
    </xf>
    <xf numFmtId="38" fontId="24" fillId="25" borderId="93" xfId="51" applyFont="1" applyFill="1" applyBorder="1" applyAlignment="1" applyProtection="1">
      <alignment vertical="center"/>
      <protection/>
    </xf>
    <xf numFmtId="38" fontId="24" fillId="25" borderId="106" xfId="51" applyFont="1" applyFill="1" applyBorder="1" applyAlignment="1" applyProtection="1">
      <alignment vertical="center"/>
      <protection/>
    </xf>
    <xf numFmtId="38" fontId="24" fillId="25" borderId="105" xfId="51"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33" fillId="25" borderId="44"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44" xfId="51" applyFont="1" applyFill="1" applyBorder="1" applyAlignment="1" applyProtection="1">
      <alignment vertical="center"/>
      <protection/>
    </xf>
    <xf numFmtId="38" fontId="24" fillId="25" borderId="65" xfId="51" applyFont="1" applyFill="1" applyBorder="1" applyAlignment="1" applyProtection="1">
      <alignment vertical="center"/>
      <protection/>
    </xf>
    <xf numFmtId="38" fontId="51" fillId="25" borderId="86" xfId="51" applyFont="1" applyFill="1" applyBorder="1" applyAlignment="1" applyProtection="1">
      <alignment vertical="center"/>
      <protection/>
    </xf>
    <xf numFmtId="38" fontId="51" fillId="25" borderId="65" xfId="51" applyFont="1" applyFill="1" applyBorder="1" applyAlignment="1" applyProtection="1">
      <alignment vertical="center"/>
      <protection/>
    </xf>
    <xf numFmtId="38" fontId="24" fillId="25" borderId="90" xfId="51" applyFont="1" applyFill="1" applyBorder="1" applyAlignment="1" applyProtection="1">
      <alignment vertical="center"/>
      <protection/>
    </xf>
    <xf numFmtId="38" fontId="24" fillId="25" borderId="68" xfId="51" applyFont="1" applyFill="1" applyBorder="1" applyAlignment="1" applyProtection="1">
      <alignment vertical="center"/>
      <protection/>
    </xf>
    <xf numFmtId="38" fontId="24" fillId="25" borderId="69" xfId="51" applyFont="1" applyFill="1" applyBorder="1" applyAlignment="1" applyProtection="1">
      <alignment vertical="center"/>
      <protection/>
    </xf>
    <xf numFmtId="38" fontId="33" fillId="25" borderId="0" xfId="51" applyFont="1" applyFill="1" applyBorder="1" applyAlignment="1" applyProtection="1">
      <alignment horizontal="right" vertical="center"/>
      <protection/>
    </xf>
    <xf numFmtId="38" fontId="33" fillId="25" borderId="145" xfId="51" applyFont="1" applyFill="1" applyBorder="1" applyAlignment="1" applyProtection="1">
      <alignment horizontal="right" vertical="center"/>
      <protection/>
    </xf>
    <xf numFmtId="38" fontId="33" fillId="25" borderId="68" xfId="51" applyFont="1" applyFill="1" applyBorder="1" applyAlignment="1" applyProtection="1">
      <alignment horizontal="right" vertical="center"/>
      <protection/>
    </xf>
    <xf numFmtId="38" fontId="33" fillId="25" borderId="69" xfId="51" applyFont="1" applyFill="1" applyBorder="1" applyAlignment="1" applyProtection="1">
      <alignment horizontal="right" vertical="center"/>
      <protection/>
    </xf>
    <xf numFmtId="0" fontId="50" fillId="0" borderId="107" xfId="0" applyFont="1" applyBorder="1" applyAlignment="1">
      <alignment horizontal="center" vertical="center" textRotation="255"/>
    </xf>
    <xf numFmtId="0" fontId="48" fillId="0" borderId="111" xfId="0" applyFont="1" applyBorder="1" applyAlignment="1">
      <alignment horizontal="center" vertical="center"/>
    </xf>
    <xf numFmtId="0" fontId="48" fillId="0" borderId="82" xfId="0" applyFont="1" applyBorder="1" applyAlignment="1">
      <alignment horizontal="center" vertical="center"/>
    </xf>
    <xf numFmtId="0" fontId="46" fillId="23" borderId="146" xfId="62" applyFont="1" applyFill="1" applyBorder="1" applyAlignment="1" applyProtection="1">
      <alignment horizontal="left" vertical="center" shrinkToFit="1"/>
      <protection/>
    </xf>
    <xf numFmtId="0" fontId="46" fillId="23" borderId="147" xfId="62" applyFont="1" applyFill="1" applyBorder="1" applyAlignment="1" applyProtection="1">
      <alignment horizontal="left" vertical="center" shrinkToFit="1"/>
      <protection/>
    </xf>
    <xf numFmtId="0" fontId="46" fillId="23" borderId="31" xfId="62" applyFont="1" applyFill="1" applyBorder="1" applyAlignment="1" applyProtection="1">
      <alignment horizontal="left" vertical="center" shrinkToFit="1"/>
      <protection/>
    </xf>
    <xf numFmtId="38" fontId="47" fillId="23" borderId="148" xfId="62" applyNumberFormat="1" applyFont="1" applyFill="1" applyBorder="1" applyAlignment="1" applyProtection="1">
      <alignment horizontal="right" vertical="center" shrinkToFit="1"/>
      <protection/>
    </xf>
    <xf numFmtId="38" fontId="47" fillId="23" borderId="147" xfId="62" applyNumberFormat="1" applyFont="1" applyFill="1" applyBorder="1" applyAlignment="1" applyProtection="1">
      <alignment horizontal="right" vertical="center" shrinkToFit="1"/>
      <protection/>
    </xf>
    <xf numFmtId="38" fontId="47" fillId="23" borderId="31" xfId="62" applyNumberFormat="1" applyFont="1" applyFill="1" applyBorder="1" applyAlignment="1" applyProtection="1">
      <alignment horizontal="right" vertical="center" shrinkToFit="1"/>
      <protection/>
    </xf>
    <xf numFmtId="38" fontId="47" fillId="0" borderId="148" xfId="49" applyFont="1" applyBorder="1" applyAlignment="1" applyProtection="1">
      <alignment horizontal="right" vertical="center" shrinkToFit="1"/>
      <protection/>
    </xf>
    <xf numFmtId="38" fontId="47" fillId="0" borderId="147" xfId="49" applyFont="1" applyBorder="1" applyAlignment="1" applyProtection="1">
      <alignment horizontal="right" vertical="center" shrinkToFit="1"/>
      <protection/>
    </xf>
    <xf numFmtId="38" fontId="47" fillId="0" borderId="149" xfId="49" applyFont="1" applyBorder="1" applyAlignment="1" applyProtection="1">
      <alignment horizontal="right" vertical="center" shrinkToFit="1"/>
      <protection/>
    </xf>
    <xf numFmtId="0" fontId="50" fillId="0" borderId="150" xfId="62" applyFont="1" applyBorder="1" applyAlignment="1" applyProtection="1">
      <alignment vertical="center" shrinkToFit="1"/>
      <protection/>
    </xf>
    <xf numFmtId="0" fontId="50" fillId="0" borderId="122" xfId="62" applyFont="1" applyBorder="1" applyAlignment="1" applyProtection="1">
      <alignment vertical="center" shrinkToFit="1"/>
      <protection/>
    </xf>
    <xf numFmtId="38" fontId="48" fillId="0" borderId="16" xfId="49" applyFont="1" applyBorder="1" applyAlignment="1" applyProtection="1">
      <alignment horizontal="right" vertical="center" shrinkToFit="1"/>
      <protection/>
    </xf>
    <xf numFmtId="38" fontId="47" fillId="0" borderId="151" xfId="49" applyFont="1" applyBorder="1" applyAlignment="1" applyProtection="1">
      <alignment horizontal="right" vertical="center" shrinkToFit="1"/>
      <protection locked="0"/>
    </xf>
    <xf numFmtId="38" fontId="47" fillId="0" borderId="152" xfId="49" applyFont="1" applyBorder="1" applyAlignment="1" applyProtection="1">
      <alignment horizontal="right" vertical="center" shrinkToFit="1"/>
      <protection locked="0"/>
    </xf>
    <xf numFmtId="38" fontId="47" fillId="0" borderId="153" xfId="49" applyFont="1" applyBorder="1" applyAlignment="1" applyProtection="1">
      <alignment horizontal="right" vertical="center" shrinkToFit="1"/>
      <protection locked="0"/>
    </xf>
    <xf numFmtId="0" fontId="46" fillId="0" borderId="154" xfId="62" applyFont="1" applyBorder="1" applyAlignment="1" applyProtection="1">
      <alignment horizontal="left" vertical="center" shrinkToFit="1"/>
      <protection/>
    </xf>
    <xf numFmtId="0" fontId="46" fillId="0" borderId="155" xfId="62" applyFont="1" applyBorder="1" applyAlignment="1" applyProtection="1">
      <alignment horizontal="left" vertical="center" shrinkToFit="1"/>
      <protection/>
    </xf>
    <xf numFmtId="0" fontId="46" fillId="0" borderId="156" xfId="62" applyFont="1" applyBorder="1" applyAlignment="1" applyProtection="1">
      <alignment horizontal="left" vertical="center" shrinkToFit="1"/>
      <protection/>
    </xf>
    <xf numFmtId="38" fontId="47" fillId="0" borderId="157" xfId="62" applyNumberFormat="1" applyFont="1" applyBorder="1" applyAlignment="1" applyProtection="1">
      <alignment horizontal="right" vertical="center" shrinkToFit="1"/>
      <protection/>
    </xf>
    <xf numFmtId="0" fontId="47" fillId="0" borderId="157" xfId="62" applyFont="1" applyBorder="1" applyAlignment="1" applyProtection="1">
      <alignment horizontal="right" vertical="center" shrinkToFit="1"/>
      <protection/>
    </xf>
    <xf numFmtId="38" fontId="47" fillId="0" borderId="157" xfId="49" applyFont="1" applyBorder="1" applyAlignment="1" applyProtection="1">
      <alignment horizontal="right" vertical="center" shrinkToFit="1"/>
      <protection/>
    </xf>
    <xf numFmtId="38" fontId="47" fillId="0" borderId="158" xfId="49" applyFont="1" applyBorder="1" applyAlignment="1" applyProtection="1">
      <alignment horizontal="right" vertical="center" shrinkToFit="1"/>
      <protection/>
    </xf>
    <xf numFmtId="0" fontId="50" fillId="23" borderId="159" xfId="62" applyFont="1" applyFill="1" applyBorder="1" applyAlignment="1" applyProtection="1">
      <alignment horizontal="left" vertical="center" shrinkToFit="1"/>
      <protection/>
    </xf>
    <xf numFmtId="0" fontId="50" fillId="23" borderId="160" xfId="62" applyFont="1" applyFill="1" applyBorder="1" applyAlignment="1" applyProtection="1">
      <alignment horizontal="left" vertical="center" shrinkToFit="1"/>
      <protection/>
    </xf>
    <xf numFmtId="0" fontId="50" fillId="23" borderId="161" xfId="62" applyFont="1" applyFill="1" applyBorder="1" applyAlignment="1" applyProtection="1">
      <alignment horizontal="left" vertical="center" shrinkToFit="1"/>
      <protection/>
    </xf>
    <xf numFmtId="38" fontId="47" fillId="23" borderId="161" xfId="62" applyNumberFormat="1" applyFont="1" applyFill="1" applyBorder="1" applyAlignment="1" applyProtection="1">
      <alignment horizontal="right" vertical="center" shrinkToFit="1"/>
      <protection/>
    </xf>
    <xf numFmtId="0" fontId="47" fillId="23" borderId="162" xfId="62" applyFont="1" applyFill="1" applyBorder="1" applyAlignment="1" applyProtection="1">
      <alignment horizontal="right" vertical="center" shrinkToFit="1"/>
      <protection/>
    </xf>
    <xf numFmtId="38" fontId="47" fillId="0" borderId="163" xfId="49" applyFont="1" applyBorder="1" applyAlignment="1" applyProtection="1">
      <alignment horizontal="right" vertical="center" shrinkToFit="1"/>
      <protection/>
    </xf>
    <xf numFmtId="38" fontId="47" fillId="0" borderId="160" xfId="49" applyFont="1" applyBorder="1" applyAlignment="1" applyProtection="1">
      <alignment horizontal="right" vertical="center" shrinkToFit="1"/>
      <protection/>
    </xf>
    <xf numFmtId="38" fontId="47" fillId="0" borderId="164" xfId="49" applyFont="1" applyBorder="1" applyAlignment="1" applyProtection="1">
      <alignment horizontal="right" vertical="center" shrinkToFit="1"/>
      <protection/>
    </xf>
    <xf numFmtId="0" fontId="50" fillId="0" borderId="165" xfId="62" applyFont="1" applyBorder="1" applyAlignment="1" applyProtection="1">
      <alignment vertical="center" shrinkToFit="1"/>
      <protection/>
    </xf>
    <xf numFmtId="0" fontId="50" fillId="0" borderId="141" xfId="62" applyFont="1" applyBorder="1" applyAlignment="1" applyProtection="1">
      <alignment vertical="center" shrinkToFit="1"/>
      <protection/>
    </xf>
    <xf numFmtId="38" fontId="48" fillId="0" borderId="24" xfId="49" applyFont="1" applyBorder="1" applyAlignment="1" applyProtection="1">
      <alignment horizontal="right" vertical="center" shrinkToFit="1"/>
      <protection/>
    </xf>
    <xf numFmtId="38" fontId="47" fillId="0" borderId="24" xfId="49" applyFont="1" applyBorder="1" applyAlignment="1" applyProtection="1">
      <alignment horizontal="right" vertical="center" shrinkToFit="1"/>
      <protection locked="0"/>
    </xf>
    <xf numFmtId="38" fontId="47" fillId="0" borderId="166" xfId="49" applyFont="1" applyBorder="1" applyAlignment="1" applyProtection="1">
      <alignment horizontal="right" vertical="center" shrinkToFit="1"/>
      <protection locked="0"/>
    </xf>
    <xf numFmtId="0" fontId="50" fillId="23" borderId="150" xfId="62" applyFont="1" applyFill="1" applyBorder="1" applyAlignment="1" applyProtection="1">
      <alignment horizontal="left" vertical="center" shrinkToFit="1"/>
      <protection/>
    </xf>
    <xf numFmtId="0" fontId="50" fillId="23" borderId="122" xfId="62" applyFont="1" applyFill="1" applyBorder="1" applyAlignment="1" applyProtection="1">
      <alignment horizontal="left" vertical="center" shrinkToFit="1"/>
      <protection/>
    </xf>
    <xf numFmtId="0" fontId="50" fillId="23" borderId="50" xfId="62" applyFont="1" applyFill="1" applyBorder="1" applyAlignment="1" applyProtection="1">
      <alignment horizontal="left" vertical="center" shrinkToFit="1"/>
      <protection/>
    </xf>
    <xf numFmtId="38" fontId="47" fillId="23" borderId="50" xfId="62" applyNumberFormat="1" applyFont="1" applyFill="1" applyBorder="1" applyAlignment="1" applyProtection="1">
      <alignment horizontal="right" vertical="center" shrinkToFit="1"/>
      <protection/>
    </xf>
    <xf numFmtId="0" fontId="47" fillId="23" borderId="129" xfId="62" applyFont="1" applyFill="1" applyBorder="1" applyAlignment="1" applyProtection="1">
      <alignment horizontal="right" vertical="center" shrinkToFit="1"/>
      <protection/>
    </xf>
    <xf numFmtId="38" fontId="47" fillId="0" borderId="124" xfId="49" applyFont="1" applyBorder="1" applyAlignment="1" applyProtection="1">
      <alignment horizontal="right" vertical="center" shrinkToFit="1"/>
      <protection/>
    </xf>
    <xf numFmtId="38" fontId="47" fillId="0" borderId="122" xfId="49" applyFont="1" applyBorder="1" applyAlignment="1" applyProtection="1">
      <alignment horizontal="right" vertical="center" shrinkToFit="1"/>
      <protection/>
    </xf>
    <xf numFmtId="38" fontId="47" fillId="0" borderId="167" xfId="49" applyFont="1" applyBorder="1" applyAlignment="1" applyProtection="1">
      <alignment horizontal="right" vertical="center" shrinkToFit="1"/>
      <protection/>
    </xf>
    <xf numFmtId="0" fontId="50" fillId="0" borderId="159" xfId="62" applyFont="1" applyBorder="1" applyAlignment="1" applyProtection="1">
      <alignment horizontal="left" vertical="center" shrinkToFit="1"/>
      <protection/>
    </xf>
    <xf numFmtId="0" fontId="50" fillId="0" borderId="160" xfId="62" applyFont="1" applyBorder="1" applyAlignment="1" applyProtection="1">
      <alignment horizontal="left" vertical="center" shrinkToFit="1"/>
      <protection/>
    </xf>
    <xf numFmtId="0" fontId="50" fillId="0" borderId="161" xfId="62" applyFont="1" applyBorder="1" applyAlignment="1" applyProtection="1">
      <alignment horizontal="left" vertical="center" shrinkToFit="1"/>
      <protection/>
    </xf>
    <xf numFmtId="38" fontId="47" fillId="0" borderId="162" xfId="62" applyNumberFormat="1" applyFont="1" applyBorder="1" applyAlignment="1" applyProtection="1">
      <alignment horizontal="right" vertical="center" shrinkToFit="1"/>
      <protection/>
    </xf>
    <xf numFmtId="0" fontId="47" fillId="0" borderId="162" xfId="62" applyFont="1" applyBorder="1" applyAlignment="1" applyProtection="1">
      <alignment horizontal="right" vertical="center" shrinkToFit="1"/>
      <protection/>
    </xf>
    <xf numFmtId="0" fontId="47" fillId="0" borderId="168" xfId="62" applyFont="1" applyBorder="1" applyAlignment="1" applyProtection="1">
      <alignment horizontal="right" vertical="center" shrinkToFit="1"/>
      <protection/>
    </xf>
    <xf numFmtId="0" fontId="50" fillId="0" borderId="169" xfId="62" applyFont="1" applyBorder="1" applyAlignment="1" applyProtection="1">
      <alignment vertical="center" shrinkToFit="1"/>
      <protection/>
    </xf>
    <xf numFmtId="0" fontId="50" fillId="0" borderId="170" xfId="62" applyFont="1" applyBorder="1" applyAlignment="1" applyProtection="1">
      <alignment vertical="center" shrinkToFit="1"/>
      <protection/>
    </xf>
    <xf numFmtId="0" fontId="50" fillId="0" borderId="171" xfId="62" applyFont="1" applyBorder="1" applyAlignment="1" applyProtection="1">
      <alignment horizontal="left" vertical="center" shrinkToFit="1"/>
      <protection/>
    </xf>
    <xf numFmtId="0" fontId="50" fillId="0" borderId="20" xfId="62" applyFont="1" applyBorder="1" applyAlignment="1" applyProtection="1">
      <alignment horizontal="left" vertical="center" shrinkToFit="1"/>
      <protection/>
    </xf>
    <xf numFmtId="38" fontId="47" fillId="0" borderId="151" xfId="49" applyFont="1" applyBorder="1" applyAlignment="1" applyProtection="1">
      <alignment horizontal="right" vertical="center" shrinkToFit="1"/>
      <protection/>
    </xf>
    <xf numFmtId="38" fontId="47" fillId="0" borderId="152" xfId="49" applyFont="1" applyBorder="1" applyAlignment="1" applyProtection="1">
      <alignment horizontal="right" vertical="center" shrinkToFit="1"/>
      <protection/>
    </xf>
    <xf numFmtId="38" fontId="47" fillId="0" borderId="153" xfId="49" applyFont="1" applyBorder="1" applyAlignment="1" applyProtection="1">
      <alignment horizontal="righ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38" fontId="48" fillId="0" borderId="143" xfId="49" applyFont="1" applyBorder="1" applyAlignment="1" applyProtection="1">
      <alignment horizontal="right" vertical="center" shrinkToFit="1"/>
      <protection/>
    </xf>
    <xf numFmtId="38" fontId="48" fillId="0" borderId="141" xfId="49" applyFont="1" applyBorder="1" applyAlignment="1" applyProtection="1">
      <alignment horizontal="right" vertical="center" shrinkToFit="1"/>
      <protection/>
    </xf>
    <xf numFmtId="38" fontId="48" fillId="0" borderId="19" xfId="49" applyFont="1" applyBorder="1" applyAlignment="1" applyProtection="1">
      <alignment horizontal="right" vertical="center" shrinkToFit="1"/>
      <protection/>
    </xf>
    <xf numFmtId="38" fontId="47" fillId="0" borderId="143" xfId="49" applyFont="1" applyBorder="1" applyAlignment="1" applyProtection="1">
      <alignment horizontal="right" vertical="center" shrinkToFit="1"/>
      <protection locked="0"/>
    </xf>
    <xf numFmtId="38" fontId="47" fillId="0" borderId="141" xfId="49" applyFont="1" applyBorder="1" applyAlignment="1" applyProtection="1">
      <alignment horizontal="right" vertical="center" shrinkToFit="1"/>
      <protection locked="0"/>
    </xf>
    <xf numFmtId="38" fontId="47" fillId="0" borderId="172" xfId="49" applyFont="1" applyBorder="1" applyAlignment="1" applyProtection="1">
      <alignment horizontal="right" vertical="center" shrinkToFit="1"/>
      <protection locked="0"/>
    </xf>
    <xf numFmtId="0" fontId="50" fillId="0" borderId="146" xfId="62" applyFont="1" applyBorder="1" applyAlignment="1" applyProtection="1">
      <alignment vertical="center" shrinkToFit="1"/>
      <protection/>
    </xf>
    <xf numFmtId="0" fontId="50" fillId="0" borderId="147" xfId="62" applyFont="1" applyBorder="1" applyAlignment="1" applyProtection="1">
      <alignment vertical="center" shrinkToFit="1"/>
      <protection/>
    </xf>
    <xf numFmtId="38" fontId="48" fillId="0" borderId="143" xfId="62" applyNumberFormat="1" applyFont="1" applyBorder="1" applyAlignment="1" applyProtection="1">
      <alignment horizontal="right" vertical="center" shrinkToFit="1"/>
      <protection/>
    </xf>
    <xf numFmtId="38" fontId="48" fillId="0" borderId="141" xfId="62" applyNumberFormat="1" applyFont="1" applyBorder="1" applyAlignment="1" applyProtection="1">
      <alignment horizontal="right" vertical="center" shrinkToFit="1"/>
      <protection/>
    </xf>
    <xf numFmtId="38" fontId="48" fillId="0" borderId="19" xfId="62" applyNumberFormat="1" applyFont="1" applyBorder="1" applyAlignment="1" applyProtection="1">
      <alignment horizontal="right" vertical="center" shrinkToFit="1"/>
      <protection/>
    </xf>
    <xf numFmtId="38" fontId="48" fillId="0" borderId="143" xfId="49" applyFont="1" applyBorder="1" applyAlignment="1" applyProtection="1">
      <alignment vertical="center" shrinkToFit="1"/>
      <protection/>
    </xf>
    <xf numFmtId="38" fontId="48" fillId="0" borderId="141" xfId="49" applyFont="1" applyBorder="1" applyAlignment="1" applyProtection="1">
      <alignment vertical="center" shrinkToFit="1"/>
      <protection/>
    </xf>
    <xf numFmtId="38" fontId="48" fillId="0" borderId="19" xfId="49" applyFont="1" applyBorder="1" applyAlignment="1" applyProtection="1">
      <alignment vertical="center" shrinkToFit="1"/>
      <protection/>
    </xf>
    <xf numFmtId="38" fontId="47" fillId="0" borderId="20" xfId="49" applyFont="1" applyBorder="1" applyAlignment="1" applyProtection="1">
      <alignment horizontal="right" vertical="center" shrinkToFit="1"/>
      <protection locked="0"/>
    </xf>
    <xf numFmtId="38" fontId="47" fillId="0" borderId="173" xfId="49" applyFont="1" applyBorder="1" applyAlignment="1" applyProtection="1">
      <alignment horizontal="right" vertical="center" shrinkToFit="1"/>
      <protection locked="0"/>
    </xf>
    <xf numFmtId="0" fontId="50" fillId="0" borderId="174" xfId="62" applyFont="1" applyBorder="1" applyAlignment="1" applyProtection="1">
      <alignment vertical="center" shrinkToFit="1"/>
      <protection/>
    </xf>
    <xf numFmtId="0" fontId="50" fillId="0" borderId="79" xfId="62" applyFont="1" applyBorder="1" applyAlignment="1" applyProtection="1">
      <alignment vertical="center" shrinkToFit="1"/>
      <protection/>
    </xf>
    <xf numFmtId="38" fontId="48" fillId="0" borderId="98" xfId="49" applyFont="1" applyBorder="1" applyAlignment="1" applyProtection="1">
      <alignment horizontal="right" vertical="center" shrinkToFit="1"/>
      <protection/>
    </xf>
    <xf numFmtId="38" fontId="48" fillId="0" borderId="79" xfId="49" applyFont="1" applyBorder="1" applyAlignment="1" applyProtection="1">
      <alignment horizontal="right" vertical="center" shrinkToFit="1"/>
      <protection/>
    </xf>
    <xf numFmtId="38" fontId="48" fillId="0" borderId="35" xfId="49" applyFont="1" applyBorder="1" applyAlignment="1" applyProtection="1">
      <alignment horizontal="right" vertical="center" shrinkToFit="1"/>
      <protection/>
    </xf>
    <xf numFmtId="38" fontId="47" fillId="0" borderId="98" xfId="49" applyFont="1" applyBorder="1" applyAlignment="1" applyProtection="1">
      <alignment horizontal="right" vertical="center" shrinkToFit="1"/>
      <protection locked="0"/>
    </xf>
    <xf numFmtId="38" fontId="47" fillId="0" borderId="79" xfId="49" applyFont="1" applyBorder="1" applyAlignment="1" applyProtection="1">
      <alignment horizontal="right" vertical="center" shrinkToFit="1"/>
      <protection locked="0"/>
    </xf>
    <xf numFmtId="38" fontId="47" fillId="0" borderId="175" xfId="49" applyFont="1" applyBorder="1" applyAlignment="1" applyProtection="1">
      <alignment horizontal="right" vertical="center" shrinkToFit="1"/>
      <protection locked="0"/>
    </xf>
    <xf numFmtId="38" fontId="50" fillId="0" borderId="146" xfId="62" applyNumberFormat="1" applyFont="1" applyBorder="1" applyAlignment="1" applyProtection="1">
      <alignment vertical="center" shrinkToFit="1"/>
      <protection/>
    </xf>
    <xf numFmtId="38" fontId="50" fillId="0" borderId="147" xfId="62" applyNumberFormat="1" applyFont="1" applyBorder="1" applyAlignment="1" applyProtection="1">
      <alignment vertical="center" shrinkToFit="1"/>
      <protection/>
    </xf>
    <xf numFmtId="38" fontId="48" fillId="0" borderId="148" xfId="62" applyNumberFormat="1" applyFont="1" applyBorder="1" applyAlignment="1" applyProtection="1">
      <alignment horizontal="right" vertical="center" shrinkToFit="1"/>
      <protection/>
    </xf>
    <xf numFmtId="38" fontId="48" fillId="0" borderId="147" xfId="62" applyNumberFormat="1" applyFont="1" applyBorder="1" applyAlignment="1" applyProtection="1">
      <alignment horizontal="right" vertical="center" shrinkToFit="1"/>
      <protection/>
    </xf>
    <xf numFmtId="38" fontId="48" fillId="0" borderId="31" xfId="62" applyNumberFormat="1" applyFont="1" applyBorder="1" applyAlignment="1" applyProtection="1">
      <alignment horizontal="right" vertical="center" shrinkToFit="1"/>
      <protection/>
    </xf>
    <xf numFmtId="38" fontId="47" fillId="0" borderId="148" xfId="49" applyFont="1" applyBorder="1" applyAlignment="1" applyProtection="1">
      <alignment horizontal="right" vertical="center" shrinkToFit="1"/>
      <protection locked="0"/>
    </xf>
    <xf numFmtId="38" fontId="47" fillId="0" borderId="147" xfId="49" applyFont="1" applyBorder="1" applyAlignment="1" applyProtection="1">
      <alignment horizontal="right" vertical="center" shrinkToFit="1"/>
      <protection locked="0"/>
    </xf>
    <xf numFmtId="38" fontId="47" fillId="0" borderId="149" xfId="49" applyFont="1" applyBorder="1" applyAlignment="1" applyProtection="1">
      <alignment horizontal="right" vertical="center" shrinkToFit="1"/>
      <protection locked="0"/>
    </xf>
    <xf numFmtId="38" fontId="48" fillId="0" borderId="125" xfId="49" applyFont="1" applyBorder="1" applyAlignment="1" applyProtection="1">
      <alignment horizontal="right" vertical="center" shrinkToFit="1"/>
      <protection/>
    </xf>
    <xf numFmtId="38" fontId="48" fillId="0" borderId="170" xfId="49" applyFont="1" applyBorder="1" applyAlignment="1" applyProtection="1">
      <alignment horizontal="right" vertical="center" shrinkToFit="1"/>
      <protection/>
    </xf>
    <xf numFmtId="38" fontId="48" fillId="0" borderId="23" xfId="49" applyFont="1" applyBorder="1" applyAlignment="1" applyProtection="1">
      <alignment horizontal="right" vertical="center" shrinkToFit="1"/>
      <protection/>
    </xf>
    <xf numFmtId="38" fontId="50" fillId="0" borderId="165" xfId="62" applyNumberFormat="1" applyFont="1" applyBorder="1" applyAlignment="1" applyProtection="1">
      <alignment vertical="center" shrinkToFit="1"/>
      <protection/>
    </xf>
    <xf numFmtId="38" fontId="50" fillId="0" borderId="141" xfId="62" applyNumberFormat="1" applyFont="1" applyBorder="1" applyAlignment="1" applyProtection="1">
      <alignment vertical="center" shrinkToFit="1"/>
      <protection/>
    </xf>
    <xf numFmtId="38" fontId="47" fillId="0" borderId="143" xfId="49" applyFont="1" applyBorder="1" applyAlignment="1" applyProtection="1">
      <alignment horizontal="right" vertical="center" shrinkToFit="1"/>
      <protection/>
    </xf>
    <xf numFmtId="38" fontId="47" fillId="0" borderId="141" xfId="49" applyFont="1" applyBorder="1" applyAlignment="1" applyProtection="1">
      <alignment horizontal="right" vertical="center" shrinkToFit="1"/>
      <protection/>
    </xf>
    <xf numFmtId="38" fontId="47" fillId="0" borderId="172" xfId="49" applyFont="1" applyBorder="1" applyAlignment="1" applyProtection="1">
      <alignment horizontal="right" vertical="center" shrinkToFit="1"/>
      <protection/>
    </xf>
    <xf numFmtId="38" fontId="48" fillId="0" borderId="148" xfId="49" applyFont="1" applyBorder="1" applyAlignment="1" applyProtection="1">
      <alignment vertical="center" shrinkToFit="1"/>
      <protection/>
    </xf>
    <xf numFmtId="38" fontId="48" fillId="0" borderId="147" xfId="49" applyFont="1" applyBorder="1" applyAlignment="1" applyProtection="1">
      <alignment vertical="center" shrinkToFit="1"/>
      <protection/>
    </xf>
    <xf numFmtId="38" fontId="48" fillId="0" borderId="31" xfId="49" applyFont="1" applyBorder="1" applyAlignment="1" applyProtection="1">
      <alignment vertical="center" shrinkToFit="1"/>
      <protection/>
    </xf>
    <xf numFmtId="0" fontId="50" fillId="0" borderId="176" xfId="62" applyFont="1" applyBorder="1" applyAlignment="1" applyProtection="1">
      <alignment vertical="center" shrinkToFit="1"/>
      <protection/>
    </xf>
    <xf numFmtId="0" fontId="50" fillId="0" borderId="152" xfId="62" applyFont="1" applyBorder="1" applyAlignment="1" applyProtection="1">
      <alignment vertical="center" shrinkToFit="1"/>
      <protection/>
    </xf>
    <xf numFmtId="38" fontId="48" fillId="0" borderId="148" xfId="49" applyFont="1" applyBorder="1" applyAlignment="1" applyProtection="1">
      <alignment horizontal="right" vertical="center" shrinkToFit="1"/>
      <protection/>
    </xf>
    <xf numFmtId="38" fontId="48" fillId="0" borderId="147" xfId="49" applyFont="1" applyBorder="1" applyAlignment="1" applyProtection="1">
      <alignment horizontal="right" vertical="center" shrinkToFit="1"/>
      <protection/>
    </xf>
    <xf numFmtId="38" fontId="48" fillId="0" borderId="31" xfId="49" applyFont="1" applyBorder="1" applyAlignment="1" applyProtection="1">
      <alignment horizontal="right" vertical="center" shrinkToFit="1"/>
      <protection/>
    </xf>
    <xf numFmtId="38" fontId="47" fillId="0" borderId="148" xfId="49" applyFont="1" applyFill="1" applyBorder="1" applyAlignment="1" applyProtection="1">
      <alignment horizontal="right" vertical="center" shrinkToFit="1"/>
      <protection locked="0"/>
    </xf>
    <xf numFmtId="38" fontId="47" fillId="0" borderId="147" xfId="49" applyFont="1" applyFill="1" applyBorder="1" applyAlignment="1" applyProtection="1">
      <alignment horizontal="right" vertical="center" shrinkToFit="1"/>
      <protection locked="0"/>
    </xf>
    <xf numFmtId="38" fontId="47" fillId="0" borderId="149" xfId="49" applyFont="1" applyFill="1" applyBorder="1" applyAlignment="1" applyProtection="1">
      <alignment horizontal="right" vertical="center" shrinkToFit="1"/>
      <protection locked="0"/>
    </xf>
    <xf numFmtId="0" fontId="50" fillId="0" borderId="23" xfId="62" applyFont="1" applyBorder="1" applyAlignment="1" applyProtection="1">
      <alignment horizontal="right" vertical="center" shrinkToFit="1"/>
      <protection/>
    </xf>
    <xf numFmtId="0" fontId="50" fillId="0" borderId="15" xfId="62" applyFont="1" applyBorder="1" applyAlignment="1" applyProtection="1">
      <alignment horizontal="right" vertical="center" shrinkToFit="1"/>
      <protection/>
    </xf>
    <xf numFmtId="38" fontId="48" fillId="0" borderId="125" xfId="49" applyFont="1" applyBorder="1" applyAlignment="1" applyProtection="1">
      <alignment vertical="center" shrinkToFit="1"/>
      <protection/>
    </xf>
    <xf numFmtId="38" fontId="48" fillId="0" borderId="170" xfId="49" applyFont="1" applyBorder="1" applyAlignment="1" applyProtection="1">
      <alignment vertical="center" shrinkToFit="1"/>
      <protection/>
    </xf>
    <xf numFmtId="38" fontId="48" fillId="0" borderId="23" xfId="49" applyFont="1" applyBorder="1" applyAlignment="1" applyProtection="1">
      <alignment vertical="center" shrinkToFit="1"/>
      <protection/>
    </xf>
    <xf numFmtId="38" fontId="48" fillId="0" borderId="151" xfId="49" applyFont="1" applyBorder="1" applyAlignment="1" applyProtection="1">
      <alignment vertical="center" shrinkToFit="1"/>
      <protection/>
    </xf>
    <xf numFmtId="38" fontId="48" fillId="0" borderId="152" xfId="49" applyFont="1" applyBorder="1" applyAlignment="1" applyProtection="1">
      <alignment vertical="center" shrinkToFit="1"/>
      <protection/>
    </xf>
    <xf numFmtId="38" fontId="48" fillId="0" borderId="15" xfId="49" applyFont="1" applyBorder="1" applyAlignment="1" applyProtection="1">
      <alignment vertical="center" shrinkToFit="1"/>
      <protection/>
    </xf>
    <xf numFmtId="38" fontId="47" fillId="0" borderId="125" xfId="49" applyFont="1" applyBorder="1" applyAlignment="1" applyProtection="1">
      <alignment vertical="center" shrinkToFit="1"/>
      <protection locked="0"/>
    </xf>
    <xf numFmtId="38" fontId="47" fillId="0" borderId="170" xfId="49" applyFont="1" applyBorder="1" applyAlignment="1" applyProtection="1">
      <alignment vertical="center" shrinkToFit="1"/>
      <protection locked="0"/>
    </xf>
    <xf numFmtId="38" fontId="47" fillId="0" borderId="177" xfId="49" applyFont="1" applyBorder="1" applyAlignment="1" applyProtection="1">
      <alignment vertical="center" shrinkToFit="1"/>
      <protection locked="0"/>
    </xf>
    <xf numFmtId="38" fontId="47" fillId="0" borderId="151" xfId="49" applyFont="1" applyBorder="1" applyAlignment="1" applyProtection="1">
      <alignment vertical="center" shrinkToFit="1"/>
      <protection locked="0"/>
    </xf>
    <xf numFmtId="38" fontId="47" fillId="0" borderId="152" xfId="49" applyFont="1" applyBorder="1" applyAlignment="1" applyProtection="1">
      <alignment vertical="center" shrinkToFit="1"/>
      <protection locked="0"/>
    </xf>
    <xf numFmtId="38" fontId="47" fillId="0" borderId="153" xfId="49" applyFont="1" applyBorder="1" applyAlignment="1" applyProtection="1">
      <alignment vertical="center" shrinkToFit="1"/>
      <protection locked="0"/>
    </xf>
    <xf numFmtId="38" fontId="48" fillId="0" borderId="151" xfId="49" applyFont="1" applyBorder="1" applyAlignment="1" applyProtection="1">
      <alignment horizontal="right" vertical="center" shrinkToFit="1"/>
      <protection/>
    </xf>
    <xf numFmtId="38" fontId="48" fillId="0" borderId="152" xfId="49" applyFont="1" applyBorder="1" applyAlignment="1" applyProtection="1">
      <alignment horizontal="right" vertical="center" shrinkToFit="1"/>
      <protection/>
    </xf>
    <xf numFmtId="38" fontId="48" fillId="0" borderId="15" xfId="49" applyFont="1" applyBorder="1" applyAlignment="1" applyProtection="1">
      <alignment horizontal="right" vertical="center" shrinkToFit="1"/>
      <protection/>
    </xf>
    <xf numFmtId="38" fontId="47" fillId="0" borderId="125" xfId="49" applyFont="1" applyBorder="1" applyAlignment="1" applyProtection="1">
      <alignment horizontal="right" vertical="center" shrinkToFit="1"/>
      <protection locked="0"/>
    </xf>
    <xf numFmtId="38" fontId="47" fillId="0" borderId="170" xfId="49" applyFont="1" applyBorder="1" applyAlignment="1" applyProtection="1">
      <alignment horizontal="right" vertical="center" shrinkToFit="1"/>
      <protection locked="0"/>
    </xf>
    <xf numFmtId="38" fontId="47" fillId="0" borderId="177" xfId="49" applyFont="1" applyBorder="1" applyAlignment="1" applyProtection="1">
      <alignment horizontal="right" vertical="center" shrinkToFit="1"/>
      <protection locked="0"/>
    </xf>
    <xf numFmtId="0" fontId="50" fillId="0" borderId="169" xfId="62" applyFont="1" applyBorder="1" applyAlignment="1" applyProtection="1">
      <alignment horizontal="left" vertical="center" shrinkToFit="1"/>
      <protection/>
    </xf>
    <xf numFmtId="0" fontId="50" fillId="0" borderId="170" xfId="62" applyFont="1" applyBorder="1" applyAlignment="1" applyProtection="1">
      <alignment horizontal="left" vertical="center" shrinkToFit="1"/>
      <protection/>
    </xf>
    <xf numFmtId="0" fontId="50" fillId="0" borderId="23" xfId="62" applyFont="1" applyBorder="1" applyAlignment="1" applyProtection="1">
      <alignment horizontal="left" vertical="center" shrinkToFit="1"/>
      <protection/>
    </xf>
    <xf numFmtId="38" fontId="47" fillId="0" borderId="117" xfId="49" applyFont="1" applyBorder="1" applyAlignment="1" applyProtection="1">
      <alignment horizontal="right" vertical="center" shrinkToFit="1"/>
      <protection/>
    </xf>
    <xf numFmtId="38" fontId="47" fillId="0" borderId="0" xfId="49" applyFont="1" applyBorder="1" applyAlignment="1" applyProtection="1">
      <alignment horizontal="right" vertical="center" shrinkToFit="1"/>
      <protection/>
    </xf>
    <xf numFmtId="38" fontId="47" fillId="0" borderId="178" xfId="49" applyFont="1" applyBorder="1" applyAlignment="1" applyProtection="1">
      <alignment horizontal="right" vertical="center" shrinkToFit="1"/>
      <protection/>
    </xf>
    <xf numFmtId="38" fontId="48" fillId="0" borderId="20" xfId="49" applyFont="1" applyBorder="1" applyAlignment="1" applyProtection="1">
      <alignment horizontal="right" vertical="center" shrinkToFit="1"/>
      <protection/>
    </xf>
    <xf numFmtId="0" fontId="46" fillId="0" borderId="165" xfId="0" applyFont="1" applyBorder="1" applyAlignment="1">
      <alignment horizontal="center" vertical="center"/>
    </xf>
    <xf numFmtId="0" fontId="46" fillId="0" borderId="141" xfId="0" applyFont="1" applyBorder="1" applyAlignment="1">
      <alignment horizontal="center" vertical="center"/>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9" xfId="0" applyBorder="1" applyAlignment="1">
      <alignment horizontal="center" vertical="center"/>
    </xf>
    <xf numFmtId="38" fontId="47" fillId="0" borderId="143" xfId="49" applyFont="1" applyBorder="1" applyAlignment="1" applyProtection="1">
      <alignment vertical="center" shrinkToFit="1"/>
      <protection locked="0"/>
    </xf>
    <xf numFmtId="38" fontId="47" fillId="0" borderId="141" xfId="49" applyFont="1" applyBorder="1" applyAlignment="1" applyProtection="1">
      <alignment vertical="center" shrinkToFit="1"/>
      <protection locked="0"/>
    </xf>
    <xf numFmtId="38" fontId="47" fillId="0" borderId="172" xfId="49" applyFont="1" applyBorder="1" applyAlignment="1" applyProtection="1">
      <alignment vertical="center" shrinkToFit="1"/>
      <protection locked="0"/>
    </xf>
    <xf numFmtId="38" fontId="47" fillId="0" borderId="16" xfId="49" applyFont="1" applyBorder="1" applyAlignment="1" applyProtection="1">
      <alignment horizontal="right" vertical="center" shrinkToFit="1"/>
      <protection locked="0"/>
    </xf>
    <xf numFmtId="38" fontId="47" fillId="0" borderId="179" xfId="49" applyFont="1" applyBorder="1" applyAlignment="1" applyProtection="1">
      <alignment horizontal="right" vertical="center" shrinkToFit="1"/>
      <protection locked="0"/>
    </xf>
    <xf numFmtId="0" fontId="46" fillId="23" borderId="150" xfId="62" applyFont="1" applyFill="1" applyBorder="1" applyAlignment="1" applyProtection="1">
      <alignment horizontal="left" vertical="center" shrinkToFit="1"/>
      <protection/>
    </xf>
    <xf numFmtId="0" fontId="46" fillId="23" borderId="122"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47" fillId="23" borderId="129" xfId="49" applyFont="1" applyFill="1" applyBorder="1" applyAlignment="1" applyProtection="1">
      <alignment horizontal="right" vertical="center" shrinkToFit="1"/>
      <protection/>
    </xf>
    <xf numFmtId="38" fontId="47" fillId="0" borderId="36" xfId="49" applyFont="1" applyBorder="1" applyAlignment="1" applyProtection="1">
      <alignment horizontal="right" vertical="center" shrinkToFit="1"/>
      <protection locked="0"/>
    </xf>
    <xf numFmtId="38" fontId="47" fillId="0" borderId="180" xfId="49" applyFont="1" applyBorder="1" applyAlignment="1" applyProtection="1">
      <alignment horizontal="right" vertical="center" shrinkToFit="1"/>
      <protection locked="0"/>
    </xf>
    <xf numFmtId="38" fontId="47" fillId="0" borderId="125" xfId="49" applyFont="1" applyBorder="1" applyAlignment="1" applyProtection="1">
      <alignment horizontal="right" vertical="center" shrinkToFit="1"/>
      <protection/>
    </xf>
    <xf numFmtId="38" fontId="47" fillId="0" borderId="170" xfId="49" applyFont="1" applyBorder="1" applyAlignment="1" applyProtection="1">
      <alignment horizontal="right" vertical="center" shrinkToFit="1"/>
      <protection/>
    </xf>
    <xf numFmtId="38" fontId="47" fillId="0" borderId="177" xfId="49" applyFont="1" applyBorder="1" applyAlignment="1" applyProtection="1">
      <alignment horizontal="right" vertical="center" shrinkToFit="1"/>
      <protection/>
    </xf>
    <xf numFmtId="38" fontId="48" fillId="0" borderId="36" xfId="49" applyFont="1" applyBorder="1" applyAlignment="1" applyProtection="1">
      <alignment horizontal="right" vertical="center" shrinkToFit="1"/>
      <protection/>
    </xf>
    <xf numFmtId="0" fontId="50" fillId="23" borderId="181" xfId="62" applyFont="1" applyFill="1" applyBorder="1" applyAlignment="1" applyProtection="1">
      <alignment horizontal="left" vertical="center" shrinkToFit="1"/>
      <protection/>
    </xf>
    <xf numFmtId="0" fontId="50" fillId="23" borderId="129" xfId="62" applyFont="1" applyFill="1" applyBorder="1" applyAlignment="1" applyProtection="1">
      <alignment horizontal="left" vertical="center" shrinkToFit="1"/>
      <protection/>
    </xf>
    <xf numFmtId="38" fontId="47" fillId="23" borderId="124" xfId="49" applyFont="1" applyFill="1" applyBorder="1" applyAlignment="1" applyProtection="1">
      <alignment horizontal="right" vertical="center" shrinkToFit="1"/>
      <protection/>
    </xf>
    <xf numFmtId="38" fontId="47" fillId="23" borderId="122" xfId="49" applyFont="1" applyFill="1" applyBorder="1" applyAlignment="1" applyProtection="1">
      <alignment horizontal="right" vertical="center" shrinkToFit="1"/>
      <protection/>
    </xf>
    <xf numFmtId="38" fontId="47" fillId="23" borderId="50" xfId="49" applyFont="1" applyFill="1" applyBorder="1" applyAlignment="1" applyProtection="1">
      <alignment horizontal="right" vertical="center" shrinkToFit="1"/>
      <protection/>
    </xf>
    <xf numFmtId="0" fontId="50" fillId="0" borderId="174" xfId="62" applyFont="1" applyBorder="1" applyAlignment="1" applyProtection="1">
      <alignment horizontal="left" vertical="center" shrinkToFit="1"/>
      <protection/>
    </xf>
    <xf numFmtId="0" fontId="50" fillId="0" borderId="79" xfId="62" applyFont="1" applyBorder="1" applyAlignment="1" applyProtection="1">
      <alignment horizontal="left" vertical="center" shrinkToFit="1"/>
      <protection/>
    </xf>
    <xf numFmtId="0" fontId="50" fillId="0" borderId="35" xfId="62" applyFont="1" applyBorder="1" applyAlignment="1" applyProtection="1">
      <alignment horizontal="left" vertical="center" shrinkToFit="1"/>
      <protection/>
    </xf>
    <xf numFmtId="38" fontId="47" fillId="0" borderId="98" xfId="49" applyFont="1" applyBorder="1" applyAlignment="1" applyProtection="1">
      <alignment horizontal="right" vertical="center" shrinkToFit="1"/>
      <protection/>
    </xf>
    <xf numFmtId="38" fontId="47" fillId="0" borderId="79" xfId="49" applyFont="1" applyBorder="1" applyAlignment="1" applyProtection="1">
      <alignment horizontal="right" vertical="center" shrinkToFit="1"/>
      <protection/>
    </xf>
    <xf numFmtId="38" fontId="47" fillId="0" borderId="175" xfId="49" applyFont="1" applyBorder="1" applyAlignment="1" applyProtection="1">
      <alignment horizontal="right" vertical="center" shrinkToFit="1"/>
      <protection/>
    </xf>
    <xf numFmtId="0" fontId="46" fillId="23" borderId="159" xfId="62" applyFont="1" applyFill="1" applyBorder="1" applyAlignment="1" applyProtection="1">
      <alignment horizontal="left" vertical="center" shrinkToFit="1"/>
      <protection/>
    </xf>
    <xf numFmtId="0" fontId="46" fillId="23" borderId="160" xfId="62" applyFont="1" applyFill="1" applyBorder="1" applyAlignment="1" applyProtection="1">
      <alignment horizontal="left" vertical="center" shrinkToFit="1"/>
      <protection/>
    </xf>
    <xf numFmtId="0" fontId="46" fillId="23" borderId="161" xfId="62" applyFont="1" applyFill="1" applyBorder="1" applyAlignment="1" applyProtection="1">
      <alignment horizontal="left" vertical="center" shrinkToFit="1"/>
      <protection/>
    </xf>
    <xf numFmtId="0" fontId="47" fillId="0" borderId="32" xfId="62" applyFont="1" applyBorder="1" applyAlignment="1" applyProtection="1">
      <alignment horizontal="center" vertical="center" shrinkToFit="1"/>
      <protection/>
    </xf>
    <xf numFmtId="0" fontId="49" fillId="0" borderId="32" xfId="62" applyFont="1" applyBorder="1" applyAlignment="1" applyProtection="1">
      <alignment horizontal="center" vertical="center" shrinkToFit="1"/>
      <protection/>
    </xf>
    <xf numFmtId="0" fontId="49" fillId="0" borderId="182" xfId="62" applyFont="1" applyBorder="1" applyAlignment="1" applyProtection="1">
      <alignment horizontal="center" vertical="center" shrinkToFit="1"/>
      <protection/>
    </xf>
    <xf numFmtId="0" fontId="45" fillId="0" borderId="183" xfId="62" applyFont="1" applyBorder="1" applyAlignment="1" applyProtection="1">
      <alignment horizontal="center" vertical="center" shrinkToFit="1"/>
      <protection/>
    </xf>
    <xf numFmtId="0" fontId="45" fillId="0" borderId="184" xfId="62" applyFont="1" applyBorder="1" applyAlignment="1" applyProtection="1">
      <alignment horizontal="center" vertical="center" shrinkToFit="1"/>
      <protection/>
    </xf>
    <xf numFmtId="0" fontId="45" fillId="0" borderId="185" xfId="62" applyFont="1" applyBorder="1" applyAlignment="1" applyProtection="1">
      <alignment horizontal="center" vertical="center" shrinkToFit="1"/>
      <protection/>
    </xf>
    <xf numFmtId="0" fontId="47" fillId="0" borderId="186" xfId="62" applyFont="1" applyBorder="1" applyAlignment="1" applyProtection="1">
      <alignment horizontal="center" vertical="center" shrinkToFit="1"/>
      <protection/>
    </xf>
    <xf numFmtId="0" fontId="47" fillId="0" borderId="182" xfId="62"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ergy\&#31038;&#20869;&#20849;&#36890;\&#37096;&#25968;&#34920;\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E6" sqref="E6"/>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25" t="s">
        <v>389</v>
      </c>
      <c r="C1" s="226"/>
      <c r="D1" s="226"/>
      <c r="E1" s="226"/>
      <c r="F1" s="226"/>
      <c r="G1" s="226"/>
    </row>
    <row r="2" spans="2:7" ht="30" customHeight="1" thickBot="1">
      <c r="B2" s="2" t="s">
        <v>172</v>
      </c>
      <c r="C2" s="3" t="s">
        <v>136</v>
      </c>
      <c r="D2" s="4" t="s">
        <v>137</v>
      </c>
      <c r="E2" s="4" t="s">
        <v>138</v>
      </c>
      <c r="F2" s="4" t="s">
        <v>139</v>
      </c>
      <c r="G2" s="5" t="s">
        <v>140</v>
      </c>
    </row>
    <row r="3" spans="2:7" ht="30" customHeight="1" thickTop="1">
      <c r="B3" s="6" t="s">
        <v>141</v>
      </c>
      <c r="C3" s="7">
        <f>'部数表'!F40</f>
        <v>18900</v>
      </c>
      <c r="D3" s="8">
        <f>'部数表'!J40</f>
        <v>31200</v>
      </c>
      <c r="E3" s="8">
        <f>'部数表'!O40</f>
        <v>38600</v>
      </c>
      <c r="F3" s="8">
        <f>'部数表'!T40</f>
        <v>31550</v>
      </c>
      <c r="G3" s="9">
        <f aca="true" t="shared" si="0" ref="G3:G17">SUM(C3:F3)</f>
        <v>120250</v>
      </c>
    </row>
    <row r="4" spans="2:7" ht="30" customHeight="1">
      <c r="B4" s="10" t="s">
        <v>44</v>
      </c>
      <c r="C4" s="11">
        <f>'部数表'!F45</f>
        <v>850</v>
      </c>
      <c r="D4" s="11">
        <f>'部数表'!J45</f>
        <v>3600</v>
      </c>
      <c r="E4" s="12">
        <f>'部数表'!O45</f>
        <v>8100</v>
      </c>
      <c r="F4" s="12">
        <f>'部数表'!T45</f>
        <v>2450</v>
      </c>
      <c r="G4" s="13">
        <f t="shared" si="0"/>
        <v>15000</v>
      </c>
    </row>
    <row r="5" spans="2:7" ht="30" customHeight="1">
      <c r="B5" s="10" t="s">
        <v>50</v>
      </c>
      <c r="C5" s="11">
        <f>'部数表'!F55</f>
        <v>2000</v>
      </c>
      <c r="D5" s="12">
        <f>'部数表'!J55</f>
        <v>5700</v>
      </c>
      <c r="E5" s="12">
        <f>'部数表'!O55</f>
        <v>7250</v>
      </c>
      <c r="F5" s="12">
        <f>'部数表'!T55</f>
        <v>4850</v>
      </c>
      <c r="G5" s="13">
        <f t="shared" si="0"/>
        <v>19800</v>
      </c>
    </row>
    <row r="6" spans="2:7" ht="30" customHeight="1">
      <c r="B6" s="10" t="s">
        <v>142</v>
      </c>
      <c r="C6" s="11">
        <f>'部数表'!F62</f>
        <v>900</v>
      </c>
      <c r="D6" s="12">
        <f>'部数表'!J62</f>
        <v>1450</v>
      </c>
      <c r="E6" s="12">
        <f>'部数表'!O62</f>
        <v>3900</v>
      </c>
      <c r="F6" s="12">
        <f>'部数表'!T62</f>
        <v>1850</v>
      </c>
      <c r="G6" s="13">
        <f t="shared" si="0"/>
        <v>8100</v>
      </c>
    </row>
    <row r="7" spans="2:7" ht="30" customHeight="1">
      <c r="B7" s="10" t="s">
        <v>143</v>
      </c>
      <c r="C7" s="11">
        <f>'部数表'!F68</f>
        <v>2550</v>
      </c>
      <c r="D7" s="12">
        <f>'部数表'!J68</f>
        <v>4000</v>
      </c>
      <c r="E7" s="12">
        <f>'部数表'!O68</f>
        <v>6300</v>
      </c>
      <c r="F7" s="12">
        <f>'部数表'!T68</f>
        <v>6750</v>
      </c>
      <c r="G7" s="13">
        <f t="shared" si="0"/>
        <v>19600</v>
      </c>
    </row>
    <row r="8" spans="2:7" ht="30" customHeight="1">
      <c r="B8" s="10" t="s">
        <v>144</v>
      </c>
      <c r="C8" s="11">
        <f>'部数表'!F76</f>
        <v>1200</v>
      </c>
      <c r="D8" s="12">
        <f>'部数表'!J76</f>
        <v>3000</v>
      </c>
      <c r="E8" s="12">
        <f>'部数表'!O76</f>
        <v>6450</v>
      </c>
      <c r="F8" s="12">
        <f>'部数表'!T76</f>
        <v>4500</v>
      </c>
      <c r="G8" s="13">
        <f t="shared" si="0"/>
        <v>15150</v>
      </c>
    </row>
    <row r="9" spans="2:7" ht="30" customHeight="1">
      <c r="B9" s="10" t="s">
        <v>145</v>
      </c>
      <c r="C9" s="11">
        <f>'部数表'!F81</f>
        <v>150</v>
      </c>
      <c r="D9" s="12">
        <f>'部数表'!J81</f>
        <v>600</v>
      </c>
      <c r="E9" s="12">
        <f>'部数表'!O81</f>
        <v>1200</v>
      </c>
      <c r="F9" s="12">
        <f>'部数表'!T81</f>
        <v>750</v>
      </c>
      <c r="G9" s="13">
        <f>SUM(C9:F9)</f>
        <v>2700</v>
      </c>
    </row>
    <row r="10" spans="2:7" ht="30" customHeight="1">
      <c r="B10" s="10" t="s">
        <v>146</v>
      </c>
      <c r="C10" s="11">
        <f>'部数表'!F86</f>
        <v>1300</v>
      </c>
      <c r="D10" s="12">
        <f>'部数表'!J86</f>
        <v>800</v>
      </c>
      <c r="E10" s="12">
        <f>'部数表'!O86</f>
        <v>3400</v>
      </c>
      <c r="F10" s="12">
        <f>'部数表'!T86</f>
        <v>2450</v>
      </c>
      <c r="G10" s="13">
        <f t="shared" si="0"/>
        <v>7950</v>
      </c>
    </row>
    <row r="11" spans="2:7" ht="30" customHeight="1">
      <c r="B11" s="10" t="s">
        <v>147</v>
      </c>
      <c r="C11" s="11">
        <f>'部数表'!F92</f>
        <v>2350</v>
      </c>
      <c r="D11" s="12">
        <f>'部数表'!J92</f>
        <v>2200</v>
      </c>
      <c r="E11" s="12">
        <f>'部数表'!O92</f>
        <v>5100</v>
      </c>
      <c r="F11" s="12">
        <f>'部数表'!T92</f>
        <v>2100</v>
      </c>
      <c r="G11" s="13">
        <f t="shared" si="0"/>
        <v>11750</v>
      </c>
    </row>
    <row r="12" spans="2:7" ht="30" customHeight="1">
      <c r="B12" s="10" t="s">
        <v>148</v>
      </c>
      <c r="C12" s="11">
        <f>'部数表'!F98</f>
        <v>1150</v>
      </c>
      <c r="D12" s="12">
        <f>'部数表'!J98</f>
        <v>900</v>
      </c>
      <c r="E12" s="12">
        <f>'部数表'!O98</f>
        <v>2750</v>
      </c>
      <c r="F12" s="12">
        <f>'部数表'!T98</f>
        <v>1150</v>
      </c>
      <c r="G12" s="13">
        <f t="shared" si="0"/>
        <v>5950</v>
      </c>
    </row>
    <row r="13" spans="2:7" ht="30" customHeight="1">
      <c r="B13" s="10" t="s">
        <v>149</v>
      </c>
      <c r="C13" s="11">
        <f>'部数表'!F103</f>
        <v>2050</v>
      </c>
      <c r="D13" s="12">
        <f>'部数表'!J103</f>
        <v>1650</v>
      </c>
      <c r="E13" s="12">
        <f>'部数表'!O103</f>
        <v>4000</v>
      </c>
      <c r="F13" s="12">
        <f>'部数表'!T103</f>
        <v>2800</v>
      </c>
      <c r="G13" s="13">
        <f t="shared" si="0"/>
        <v>10500</v>
      </c>
    </row>
    <row r="14" spans="2:7" ht="30" customHeight="1">
      <c r="B14" s="10" t="s">
        <v>150</v>
      </c>
      <c r="C14" s="11">
        <f>'部数表'!F110</f>
        <v>2500</v>
      </c>
      <c r="D14" s="12">
        <f>'部数表'!J110</f>
        <v>1900</v>
      </c>
      <c r="E14" s="12">
        <f>'部数表'!O110</f>
        <v>3750</v>
      </c>
      <c r="F14" s="12">
        <f>'部数表'!T110</f>
        <v>3500</v>
      </c>
      <c r="G14" s="13">
        <f t="shared" si="0"/>
        <v>11650</v>
      </c>
    </row>
    <row r="15" spans="2:7" ht="30" customHeight="1">
      <c r="B15" s="10" t="s">
        <v>151</v>
      </c>
      <c r="C15" s="11">
        <f>'部数表'!F118</f>
        <v>550</v>
      </c>
      <c r="D15" s="12">
        <f>'部数表'!J118</f>
        <v>900</v>
      </c>
      <c r="E15" s="12">
        <f>'部数表'!O118</f>
        <v>2700</v>
      </c>
      <c r="F15" s="12">
        <f>'部数表'!T118</f>
        <v>1950</v>
      </c>
      <c r="G15" s="13">
        <f t="shared" si="0"/>
        <v>6100</v>
      </c>
    </row>
    <row r="16" spans="2:7" ht="30" customHeight="1">
      <c r="B16" s="10" t="s">
        <v>152</v>
      </c>
      <c r="C16" s="11">
        <f>'部数表'!F126</f>
        <v>900</v>
      </c>
      <c r="D16" s="12">
        <f>'部数表'!J126</f>
        <v>1800</v>
      </c>
      <c r="E16" s="12">
        <f>'部数表'!O126</f>
        <v>4600</v>
      </c>
      <c r="F16" s="12">
        <f>'部数表'!T126</f>
        <v>2100</v>
      </c>
      <c r="G16" s="13">
        <f t="shared" si="0"/>
        <v>9400</v>
      </c>
    </row>
    <row r="17" spans="2:7" ht="30" customHeight="1" thickBot="1">
      <c r="B17" s="14" t="s">
        <v>153</v>
      </c>
      <c r="C17" s="15">
        <f>'部数表'!F127</f>
        <v>1050</v>
      </c>
      <c r="D17" s="16">
        <f>'部数表'!J133</f>
        <v>1600</v>
      </c>
      <c r="E17" s="16">
        <f>'部数表'!O133</f>
        <v>2600</v>
      </c>
      <c r="F17" s="16">
        <f>'部数表'!T133</f>
        <v>1750</v>
      </c>
      <c r="G17" s="17">
        <f t="shared" si="0"/>
        <v>7000</v>
      </c>
    </row>
    <row r="18" spans="2:7" ht="30" customHeight="1" thickBot="1" thickTop="1">
      <c r="B18" s="18" t="s">
        <v>154</v>
      </c>
      <c r="C18" s="19">
        <f>SUM(C3:C17)</f>
        <v>38400</v>
      </c>
      <c r="D18" s="20">
        <f>SUM(D3:D17)</f>
        <v>61300</v>
      </c>
      <c r="E18" s="20">
        <f>SUM(E3:E17)</f>
        <v>100700</v>
      </c>
      <c r="F18" s="20">
        <f>SUM(F3:F17)</f>
        <v>70500</v>
      </c>
      <c r="G18" s="21">
        <f>SUM(G3:G17)</f>
        <v>270900</v>
      </c>
    </row>
    <row r="19" spans="2:7" ht="10.5" customHeight="1">
      <c r="B19" s="38"/>
      <c r="C19" s="39"/>
      <c r="D19" s="39"/>
      <c r="E19" s="39"/>
      <c r="F19" s="39"/>
      <c r="G19" s="39"/>
    </row>
    <row r="20" spans="2:7" ht="15.75" customHeight="1">
      <c r="B20" s="227" t="s">
        <v>155</v>
      </c>
      <c r="C20" s="227"/>
      <c r="E20" s="229"/>
      <c r="F20" s="229"/>
      <c r="G20" s="229"/>
    </row>
    <row r="21" spans="2:7" ht="15.75" customHeight="1" thickBot="1">
      <c r="B21" s="228"/>
      <c r="C21" s="228"/>
      <c r="E21" s="230"/>
      <c r="F21" s="230"/>
      <c r="G21" s="230"/>
    </row>
    <row r="22" spans="2:7" ht="30" customHeight="1">
      <c r="B22" s="23" t="s">
        <v>185</v>
      </c>
      <c r="C22" s="24" t="s">
        <v>186</v>
      </c>
      <c r="D22" s="25" t="s">
        <v>187</v>
      </c>
      <c r="E22" s="25" t="s">
        <v>188</v>
      </c>
      <c r="F22" s="25" t="s">
        <v>189</v>
      </c>
      <c r="G22" s="26" t="s">
        <v>190</v>
      </c>
    </row>
    <row r="23" spans="2:7" ht="30" customHeight="1" thickBot="1">
      <c r="B23" s="27" t="s">
        <v>156</v>
      </c>
      <c r="C23" s="28" t="s">
        <v>174</v>
      </c>
      <c r="D23" s="29" t="s">
        <v>175</v>
      </c>
      <c r="E23" s="29" t="s">
        <v>176</v>
      </c>
      <c r="F23" s="29" t="s">
        <v>157</v>
      </c>
      <c r="G23" s="30" t="s">
        <v>158</v>
      </c>
    </row>
    <row r="24" spans="3:7" ht="9.75" customHeight="1">
      <c r="C24" s="22"/>
      <c r="D24" s="22"/>
      <c r="E24" s="22"/>
      <c r="F24" s="22"/>
      <c r="G24" s="22"/>
    </row>
    <row r="25" s="32" customFormat="1" ht="18.75" customHeight="1">
      <c r="A25" s="31" t="s">
        <v>159</v>
      </c>
    </row>
    <row r="26" spans="1:3" s="32" customFormat="1" ht="15.75" customHeight="1">
      <c r="A26" s="33" t="s">
        <v>191</v>
      </c>
      <c r="B26" s="34" t="s">
        <v>160</v>
      </c>
      <c r="C26" s="32" t="s">
        <v>161</v>
      </c>
    </row>
    <row r="27" spans="1:3" s="32" customFormat="1" ht="15.75" customHeight="1">
      <c r="A27" s="33" t="s">
        <v>191</v>
      </c>
      <c r="B27" s="34" t="s">
        <v>162</v>
      </c>
      <c r="C27" s="32" t="s">
        <v>163</v>
      </c>
    </row>
    <row r="28" spans="1:3" s="32" customFormat="1" ht="15.75" customHeight="1">
      <c r="A28" s="33" t="s">
        <v>191</v>
      </c>
      <c r="B28" s="34" t="s">
        <v>164</v>
      </c>
      <c r="C28" s="32" t="s">
        <v>165</v>
      </c>
    </row>
    <row r="29" spans="1:3" s="32" customFormat="1" ht="15.75" customHeight="1">
      <c r="A29" s="33" t="s">
        <v>191</v>
      </c>
      <c r="B29" s="34" t="s">
        <v>166</v>
      </c>
      <c r="C29" s="32" t="s">
        <v>167</v>
      </c>
    </row>
    <row r="30" spans="1:2" s="32" customFormat="1" ht="9.75" customHeight="1">
      <c r="A30" s="33"/>
      <c r="B30" s="34"/>
    </row>
    <row r="31" s="32" customFormat="1" ht="15.75" customHeight="1">
      <c r="A31" s="31" t="s">
        <v>380</v>
      </c>
    </row>
    <row r="32" s="32" customFormat="1" ht="11.25" customHeight="1">
      <c r="A32" s="31"/>
    </row>
    <row r="33" s="32" customFormat="1" ht="15.75" customHeight="1">
      <c r="A33" s="35" t="s">
        <v>168</v>
      </c>
    </row>
    <row r="34" s="32" customFormat="1" ht="15.75" customHeight="1">
      <c r="A34" s="35" t="s">
        <v>169</v>
      </c>
    </row>
    <row r="35" s="32" customFormat="1" ht="15.75" customHeight="1">
      <c r="A35" s="35" t="s">
        <v>170</v>
      </c>
    </row>
    <row r="36" s="32" customFormat="1" ht="15.75" customHeight="1">
      <c r="A36" s="35" t="s">
        <v>171</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44"/>
  <sheetViews>
    <sheetView tabSelected="1" workbookViewId="0" topLeftCell="A1">
      <selection activeCell="B1" sqref="B1:U1"/>
    </sheetView>
  </sheetViews>
  <sheetFormatPr defaultColWidth="9.00390625" defaultRowHeight="13.5"/>
  <cols>
    <col min="1" max="1" width="0.6171875" style="62" customWidth="1"/>
    <col min="2" max="2" width="8.375" style="62" customWidth="1"/>
    <col min="3" max="3" width="8.625" style="62" customWidth="1"/>
    <col min="4" max="4" width="5.375" style="126"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6"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244" t="s">
        <v>390</v>
      </c>
      <c r="C1" s="244"/>
      <c r="D1" s="244"/>
      <c r="E1" s="244"/>
      <c r="F1" s="244"/>
      <c r="G1" s="244"/>
      <c r="H1" s="244"/>
      <c r="I1" s="244"/>
      <c r="J1" s="244"/>
      <c r="K1" s="244"/>
      <c r="L1" s="244"/>
      <c r="M1" s="244"/>
      <c r="N1" s="244"/>
      <c r="O1" s="244"/>
      <c r="P1" s="244"/>
      <c r="Q1" s="244"/>
      <c r="R1" s="244"/>
      <c r="S1" s="244"/>
      <c r="T1" s="244"/>
      <c r="U1" s="244"/>
    </row>
    <row r="2" spans="1:22" s="40" customFormat="1" ht="31.5" customHeight="1" thickBot="1">
      <c r="A2" s="45"/>
      <c r="C2" s="45"/>
      <c r="D2" s="64"/>
      <c r="E2" s="44"/>
      <c r="F2" s="45"/>
      <c r="G2" s="45"/>
      <c r="H2" s="45"/>
      <c r="I2" s="44"/>
      <c r="J2" s="245" t="s">
        <v>298</v>
      </c>
      <c r="K2" s="245"/>
      <c r="L2" s="245"/>
      <c r="M2" s="245"/>
      <c r="N2" s="245"/>
      <c r="O2" s="245"/>
      <c r="P2" s="245"/>
      <c r="Q2" s="245"/>
      <c r="R2" s="245"/>
      <c r="S2" s="245"/>
      <c r="T2" s="245"/>
      <c r="U2" s="245"/>
      <c r="V2" s="65"/>
    </row>
    <row r="3" spans="2:21" ht="22.5" customHeight="1" thickBot="1">
      <c r="B3" s="246" t="s">
        <v>0</v>
      </c>
      <c r="C3" s="247"/>
      <c r="D3" s="248"/>
      <c r="E3" s="248"/>
      <c r="F3" s="248"/>
      <c r="G3" s="248"/>
      <c r="H3" s="248"/>
      <c r="I3" s="251" t="s">
        <v>1</v>
      </c>
      <c r="J3" s="252"/>
      <c r="K3" s="255"/>
      <c r="L3" s="256"/>
      <c r="M3" s="256"/>
      <c r="N3" s="256"/>
      <c r="O3" s="256"/>
      <c r="P3" s="256"/>
      <c r="Q3" s="257" t="s">
        <v>299</v>
      </c>
      <c r="R3" s="260" t="s">
        <v>141</v>
      </c>
      <c r="S3" s="261"/>
      <c r="T3" s="264">
        <f>B20+B38</f>
        <v>0</v>
      </c>
      <c r="U3" s="266" t="s">
        <v>300</v>
      </c>
    </row>
    <row r="4" spans="2:21" ht="22.5" customHeight="1" thickBot="1">
      <c r="B4" s="246"/>
      <c r="C4" s="249"/>
      <c r="D4" s="250"/>
      <c r="E4" s="250"/>
      <c r="F4" s="250"/>
      <c r="G4" s="250"/>
      <c r="H4" s="250"/>
      <c r="I4" s="253"/>
      <c r="J4" s="254"/>
      <c r="K4" s="255"/>
      <c r="L4" s="256"/>
      <c r="M4" s="256"/>
      <c r="N4" s="256"/>
      <c r="O4" s="256"/>
      <c r="P4" s="256"/>
      <c r="Q4" s="258"/>
      <c r="R4" s="262"/>
      <c r="S4" s="263"/>
      <c r="T4" s="265"/>
      <c r="U4" s="267"/>
    </row>
    <row r="5" spans="2:21" ht="22.5" customHeight="1" thickBot="1">
      <c r="B5" s="246" t="s">
        <v>2</v>
      </c>
      <c r="C5" s="268"/>
      <c r="D5" s="269"/>
      <c r="E5" s="269"/>
      <c r="F5" s="270"/>
      <c r="G5" s="246" t="s">
        <v>127</v>
      </c>
      <c r="H5" s="271"/>
      <c r="I5" s="273" t="s">
        <v>132</v>
      </c>
      <c r="J5" s="274"/>
      <c r="K5" s="231"/>
      <c r="L5" s="233">
        <f>IF(AND(U134="",P134="",K134="",G134="",G142="",K142="",P142="",U142=""),"",SUM(U134,P134,K134,G134,G142,K142,P142,U142))</f>
      </c>
      <c r="M5" s="233"/>
      <c r="N5" s="233"/>
      <c r="O5" s="233"/>
      <c r="P5" s="277">
        <f>IF(AND(L5=""),"","枚")</f>
      </c>
      <c r="Q5" s="258"/>
      <c r="R5" s="279" t="s">
        <v>301</v>
      </c>
      <c r="S5" s="280"/>
      <c r="T5" s="290">
        <f>B44+B54+B61+B67+B75+B80+B85+B91+B97+B102+B109+B117+B125+B132+B141</f>
        <v>0</v>
      </c>
      <c r="U5" s="292" t="s">
        <v>302</v>
      </c>
    </row>
    <row r="6" spans="2:21" ht="22.5" customHeight="1" thickBot="1">
      <c r="B6" s="246"/>
      <c r="C6" s="269"/>
      <c r="D6" s="269"/>
      <c r="E6" s="269"/>
      <c r="F6" s="270"/>
      <c r="G6" s="246"/>
      <c r="H6" s="272"/>
      <c r="I6" s="275"/>
      <c r="J6" s="276"/>
      <c r="K6" s="232"/>
      <c r="L6" s="234"/>
      <c r="M6" s="234"/>
      <c r="N6" s="234"/>
      <c r="O6" s="234"/>
      <c r="P6" s="278"/>
      <c r="Q6" s="259"/>
      <c r="R6" s="281"/>
      <c r="S6" s="282"/>
      <c r="T6" s="291"/>
      <c r="U6" s="293"/>
    </row>
    <row r="7" spans="2:21" ht="24" customHeight="1" thickBot="1">
      <c r="B7" s="68"/>
      <c r="C7" s="68"/>
      <c r="D7" s="69"/>
      <c r="E7" s="70"/>
      <c r="F7" s="68"/>
      <c r="G7" s="68"/>
      <c r="H7" s="68"/>
      <c r="I7" s="70"/>
      <c r="J7" s="68"/>
      <c r="K7" s="68"/>
      <c r="L7" s="47"/>
      <c r="M7" s="47"/>
      <c r="N7" s="46"/>
      <c r="O7" s="47"/>
      <c r="P7" s="47"/>
      <c r="Q7" s="47"/>
      <c r="R7" s="71"/>
      <c r="S7" s="46"/>
      <c r="T7" s="47"/>
      <c r="U7" s="195"/>
    </row>
    <row r="8" spans="2:21" ht="20.25" customHeight="1" thickBot="1">
      <c r="B8" s="196"/>
      <c r="C8" s="294" t="s">
        <v>3</v>
      </c>
      <c r="D8" s="295"/>
      <c r="E8" s="295"/>
      <c r="F8" s="296"/>
      <c r="G8" s="297"/>
      <c r="H8" s="296" t="s">
        <v>4</v>
      </c>
      <c r="I8" s="296"/>
      <c r="J8" s="296"/>
      <c r="K8" s="297"/>
      <c r="L8" s="296" t="s">
        <v>5</v>
      </c>
      <c r="M8" s="296"/>
      <c r="N8" s="296"/>
      <c r="O8" s="296"/>
      <c r="P8" s="297"/>
      <c r="Q8" s="296" t="s">
        <v>6</v>
      </c>
      <c r="R8" s="296"/>
      <c r="S8" s="296"/>
      <c r="T8" s="296"/>
      <c r="U8" s="298"/>
    </row>
    <row r="9" spans="1:22" s="42" customFormat="1" ht="17.25" customHeight="1" thickBot="1">
      <c r="A9" s="73"/>
      <c r="B9" s="197"/>
      <c r="C9" s="283" t="s">
        <v>7</v>
      </c>
      <c r="D9" s="284"/>
      <c r="E9" s="285"/>
      <c r="F9" s="48" t="s">
        <v>8</v>
      </c>
      <c r="G9" s="75" t="s">
        <v>9</v>
      </c>
      <c r="H9" s="286" t="s">
        <v>7</v>
      </c>
      <c r="I9" s="285"/>
      <c r="J9" s="48" t="s">
        <v>8</v>
      </c>
      <c r="K9" s="75" t="s">
        <v>9</v>
      </c>
      <c r="L9" s="286" t="s">
        <v>7</v>
      </c>
      <c r="M9" s="284"/>
      <c r="N9" s="285"/>
      <c r="O9" s="48" t="s">
        <v>8</v>
      </c>
      <c r="P9" s="75" t="s">
        <v>9</v>
      </c>
      <c r="Q9" s="286" t="s">
        <v>7</v>
      </c>
      <c r="R9" s="284"/>
      <c r="S9" s="285"/>
      <c r="T9" s="48" t="s">
        <v>8</v>
      </c>
      <c r="U9" s="76" t="s">
        <v>9</v>
      </c>
      <c r="V9" s="73"/>
    </row>
    <row r="10" spans="2:21" ht="15.75" customHeight="1">
      <c r="B10" s="303" t="s">
        <v>10</v>
      </c>
      <c r="C10" s="299" t="s">
        <v>11</v>
      </c>
      <c r="D10" s="239"/>
      <c r="E10" s="54" t="s">
        <v>181</v>
      </c>
      <c r="F10" s="49">
        <v>150</v>
      </c>
      <c r="G10" s="77"/>
      <c r="H10" s="187" t="s">
        <v>11</v>
      </c>
      <c r="I10" s="54" t="s">
        <v>182</v>
      </c>
      <c r="J10" s="49">
        <v>150</v>
      </c>
      <c r="K10" s="77"/>
      <c r="L10" s="238" t="s">
        <v>11</v>
      </c>
      <c r="M10" s="239"/>
      <c r="N10" s="243"/>
      <c r="O10" s="49">
        <v>600</v>
      </c>
      <c r="P10" s="77"/>
      <c r="Q10" s="238" t="s">
        <v>11</v>
      </c>
      <c r="R10" s="239"/>
      <c r="S10" s="54" t="s">
        <v>183</v>
      </c>
      <c r="T10" s="49">
        <v>150</v>
      </c>
      <c r="U10" s="78"/>
    </row>
    <row r="11" spans="2:21" ht="15.75" customHeight="1">
      <c r="B11" s="304"/>
      <c r="C11" s="242" t="s">
        <v>12</v>
      </c>
      <c r="D11" s="236"/>
      <c r="E11" s="237"/>
      <c r="F11" s="50">
        <v>1800</v>
      </c>
      <c r="G11" s="79"/>
      <c r="H11" s="235" t="s">
        <v>13</v>
      </c>
      <c r="I11" s="237"/>
      <c r="J11" s="50">
        <v>3550</v>
      </c>
      <c r="K11" s="79"/>
      <c r="L11" s="235" t="s">
        <v>14</v>
      </c>
      <c r="M11" s="236"/>
      <c r="N11" s="237"/>
      <c r="O11" s="50">
        <v>4450</v>
      </c>
      <c r="P11" s="79"/>
      <c r="Q11" s="235" t="s">
        <v>15</v>
      </c>
      <c r="R11" s="236"/>
      <c r="S11" s="237"/>
      <c r="T11" s="50">
        <v>4000</v>
      </c>
      <c r="U11" s="80"/>
    </row>
    <row r="12" spans="2:21" ht="15.75" customHeight="1">
      <c r="B12" s="304"/>
      <c r="C12" s="309" t="s">
        <v>295</v>
      </c>
      <c r="D12" s="310"/>
      <c r="E12" s="311"/>
      <c r="F12" s="240">
        <v>1550</v>
      </c>
      <c r="G12" s="288"/>
      <c r="H12" s="218" t="s">
        <v>206</v>
      </c>
      <c r="I12" s="54" t="s">
        <v>180</v>
      </c>
      <c r="J12" s="176">
        <v>4050</v>
      </c>
      <c r="K12" s="178"/>
      <c r="L12" s="312" t="s">
        <v>287</v>
      </c>
      <c r="M12" s="310"/>
      <c r="N12" s="311"/>
      <c r="O12" s="240">
        <v>4050</v>
      </c>
      <c r="P12" s="288"/>
      <c r="Q12" s="235" t="s">
        <v>16</v>
      </c>
      <c r="R12" s="236"/>
      <c r="S12" s="237"/>
      <c r="T12" s="50">
        <v>350</v>
      </c>
      <c r="U12" s="80"/>
    </row>
    <row r="13" spans="2:21" ht="15.75" customHeight="1">
      <c r="B13" s="304"/>
      <c r="C13" s="305" t="s">
        <v>296</v>
      </c>
      <c r="D13" s="306"/>
      <c r="E13" s="307"/>
      <c r="F13" s="241"/>
      <c r="G13" s="308"/>
      <c r="H13" s="184" t="s">
        <v>15</v>
      </c>
      <c r="I13" s="183"/>
      <c r="J13" s="240">
        <v>3600</v>
      </c>
      <c r="K13" s="288"/>
      <c r="L13" s="300" t="s">
        <v>288</v>
      </c>
      <c r="M13" s="301"/>
      <c r="N13" s="302"/>
      <c r="O13" s="241"/>
      <c r="P13" s="308"/>
      <c r="Q13" s="218" t="s">
        <v>206</v>
      </c>
      <c r="R13" s="219"/>
      <c r="S13" s="54" t="s">
        <v>133</v>
      </c>
      <c r="T13" s="217">
        <v>2400</v>
      </c>
      <c r="U13" s="220"/>
    </row>
    <row r="14" spans="2:21" ht="15.75" customHeight="1">
      <c r="B14" s="304"/>
      <c r="C14" s="242" t="s">
        <v>18</v>
      </c>
      <c r="D14" s="236"/>
      <c r="E14" s="237"/>
      <c r="F14" s="50">
        <v>1900</v>
      </c>
      <c r="G14" s="79"/>
      <c r="H14" s="300" t="s">
        <v>212</v>
      </c>
      <c r="I14" s="302"/>
      <c r="J14" s="287"/>
      <c r="K14" s="289"/>
      <c r="L14" s="235" t="s">
        <v>19</v>
      </c>
      <c r="M14" s="236"/>
      <c r="N14" s="237"/>
      <c r="O14" s="50">
        <v>2700</v>
      </c>
      <c r="P14" s="79"/>
      <c r="Q14" s="214" t="s">
        <v>17</v>
      </c>
      <c r="R14" s="215"/>
      <c r="S14" s="216"/>
      <c r="T14" s="50">
        <v>950</v>
      </c>
      <c r="U14" s="80"/>
    </row>
    <row r="15" spans="2:21" ht="15.75" customHeight="1">
      <c r="B15" s="304"/>
      <c r="C15" s="242" t="s">
        <v>20</v>
      </c>
      <c r="D15" s="236"/>
      <c r="E15" s="237"/>
      <c r="F15" s="50">
        <v>250</v>
      </c>
      <c r="G15" s="79"/>
      <c r="H15" s="235" t="s">
        <v>22</v>
      </c>
      <c r="I15" s="237"/>
      <c r="J15" s="50">
        <v>1650</v>
      </c>
      <c r="K15" s="79"/>
      <c r="L15" s="235" t="s">
        <v>21</v>
      </c>
      <c r="M15" s="236"/>
      <c r="N15" s="237"/>
      <c r="O15" s="50">
        <v>1800</v>
      </c>
      <c r="P15" s="79"/>
      <c r="Q15" s="214" t="s">
        <v>303</v>
      </c>
      <c r="R15" s="215"/>
      <c r="S15" s="216"/>
      <c r="T15" s="50">
        <v>1450</v>
      </c>
      <c r="U15" s="80"/>
    </row>
    <row r="16" spans="2:21" ht="15.75" customHeight="1">
      <c r="B16" s="304"/>
      <c r="C16" s="242"/>
      <c r="D16" s="236"/>
      <c r="E16" s="237"/>
      <c r="F16" s="50"/>
      <c r="G16" s="79"/>
      <c r="H16" s="235"/>
      <c r="I16" s="237"/>
      <c r="J16" s="50"/>
      <c r="K16" s="79"/>
      <c r="L16" s="235" t="s">
        <v>23</v>
      </c>
      <c r="M16" s="236"/>
      <c r="N16" s="237"/>
      <c r="O16" s="50">
        <v>1800</v>
      </c>
      <c r="P16" s="79"/>
      <c r="Q16" s="235" t="s">
        <v>21</v>
      </c>
      <c r="R16" s="236"/>
      <c r="S16" s="237"/>
      <c r="T16" s="50">
        <v>2950</v>
      </c>
      <c r="U16" s="80"/>
    </row>
    <row r="17" spans="2:21" ht="15.75" customHeight="1">
      <c r="B17" s="304"/>
      <c r="C17" s="242"/>
      <c r="D17" s="236"/>
      <c r="E17" s="237"/>
      <c r="F17" s="50"/>
      <c r="G17" s="79"/>
      <c r="H17" s="235"/>
      <c r="I17" s="237"/>
      <c r="J17" s="50"/>
      <c r="K17" s="79"/>
      <c r="L17" s="235"/>
      <c r="M17" s="236"/>
      <c r="N17" s="237"/>
      <c r="O17" s="50"/>
      <c r="P17" s="79"/>
      <c r="Q17" s="235"/>
      <c r="R17" s="236"/>
      <c r="S17" s="237"/>
      <c r="T17" s="50"/>
      <c r="U17" s="80"/>
    </row>
    <row r="18" spans="2:21" ht="15.75" customHeight="1">
      <c r="B18" s="304"/>
      <c r="C18" s="242"/>
      <c r="D18" s="236"/>
      <c r="E18" s="237"/>
      <c r="F18" s="50"/>
      <c r="G18" s="79"/>
      <c r="H18" s="235"/>
      <c r="I18" s="237"/>
      <c r="J18" s="50"/>
      <c r="K18" s="79"/>
      <c r="L18" s="235"/>
      <c r="M18" s="236"/>
      <c r="N18" s="237"/>
      <c r="O18" s="50"/>
      <c r="P18" s="79"/>
      <c r="Q18" s="235"/>
      <c r="R18" s="236"/>
      <c r="S18" s="237"/>
      <c r="T18" s="50"/>
      <c r="U18" s="80"/>
    </row>
    <row r="19" spans="2:21" ht="15.75" customHeight="1">
      <c r="B19" s="304"/>
      <c r="C19" s="242"/>
      <c r="D19" s="236"/>
      <c r="E19" s="237"/>
      <c r="F19" s="50"/>
      <c r="G19" s="79"/>
      <c r="H19" s="235"/>
      <c r="I19" s="237"/>
      <c r="J19" s="50"/>
      <c r="K19" s="79"/>
      <c r="L19" s="235"/>
      <c r="M19" s="236"/>
      <c r="N19" s="237"/>
      <c r="O19" s="50"/>
      <c r="P19" s="79"/>
      <c r="Q19" s="235"/>
      <c r="R19" s="236"/>
      <c r="S19" s="237"/>
      <c r="T19" s="50"/>
      <c r="U19" s="80"/>
    </row>
    <row r="20" spans="2:21" ht="15.75" customHeight="1">
      <c r="B20" s="198">
        <f>COUNTIF(G11:G15,"&gt;0")+COUNTIF(K13:K15,"&gt;0")+COUNTIF(P10:P16,"&gt;0")++COUNTIF(U14:U16,"&gt;0")+COUNTIF(K11,"&gt;0")+COUNTIF(U11:U12,"&gt;0")+IF(G10+K10+U10&gt;0,1)+IF(K12+U13&gt;0,1)</f>
        <v>0</v>
      </c>
      <c r="C20" s="313"/>
      <c r="D20" s="314"/>
      <c r="E20" s="315"/>
      <c r="F20" s="176"/>
      <c r="G20" s="82"/>
      <c r="H20" s="316"/>
      <c r="I20" s="315"/>
      <c r="J20" s="176"/>
      <c r="K20" s="82"/>
      <c r="L20" s="235"/>
      <c r="M20" s="236"/>
      <c r="N20" s="237"/>
      <c r="O20" s="176"/>
      <c r="P20" s="82"/>
      <c r="Q20" s="235"/>
      <c r="R20" s="236"/>
      <c r="S20" s="237"/>
      <c r="T20" s="176"/>
      <c r="U20" s="185"/>
    </row>
    <row r="21" spans="1:21" ht="15.75" customHeight="1">
      <c r="A21" s="83"/>
      <c r="B21" s="84">
        <f>F21+J21+O21+T21</f>
        <v>46300</v>
      </c>
      <c r="C21" s="331" t="s">
        <v>24</v>
      </c>
      <c r="D21" s="332"/>
      <c r="E21" s="333"/>
      <c r="F21" s="52">
        <f>SUM(F10:F20)</f>
        <v>5650</v>
      </c>
      <c r="G21" s="85">
        <f>IF(AND(G12="",G14="",G13="",G15="",G10="",G11=""),"",SUM(G10:G15))</f>
      </c>
      <c r="H21" s="334" t="s">
        <v>25</v>
      </c>
      <c r="I21" s="333"/>
      <c r="J21" s="51">
        <f>SUM(J10:J20)</f>
        <v>13000</v>
      </c>
      <c r="K21" s="85">
        <f>IF(AND(K12="",K14="",K13="",K15="",K10="",K11=""),"",SUM(K10:K15))</f>
      </c>
      <c r="L21" s="334" t="s">
        <v>25</v>
      </c>
      <c r="M21" s="332"/>
      <c r="N21" s="333"/>
      <c r="O21" s="51">
        <f>SUM(O10:O20)</f>
        <v>15400</v>
      </c>
      <c r="P21" s="85">
        <f>IF(AND(P12="",P14="",P12="",P15="",P10="",P11="",P16=""),"",SUM(P10:P16))</f>
      </c>
      <c r="Q21" s="334" t="s">
        <v>25</v>
      </c>
      <c r="R21" s="332"/>
      <c r="S21" s="333"/>
      <c r="T21" s="51">
        <f>SUM(T10:T20)</f>
        <v>12250</v>
      </c>
      <c r="U21" s="86">
        <f>IF(AND(U17="",U12="",U14="",U13="",U15="",U10="",U11="",U16=""),"",SUM(U10:U17))</f>
      </c>
    </row>
    <row r="22" spans="2:21" ht="15.75" customHeight="1">
      <c r="B22" s="317" t="s">
        <v>26</v>
      </c>
      <c r="C22" s="319" t="s">
        <v>27</v>
      </c>
      <c r="D22" s="320"/>
      <c r="E22" s="321"/>
      <c r="F22" s="59">
        <v>850</v>
      </c>
      <c r="G22" s="87"/>
      <c r="H22" s="322" t="s">
        <v>27</v>
      </c>
      <c r="I22" s="321"/>
      <c r="J22" s="177">
        <v>2400</v>
      </c>
      <c r="K22" s="87"/>
      <c r="L22" s="322" t="s">
        <v>179</v>
      </c>
      <c r="M22" s="320"/>
      <c r="N22" s="321"/>
      <c r="O22" s="177">
        <v>2300</v>
      </c>
      <c r="P22" s="87"/>
      <c r="Q22" s="322" t="s">
        <v>27</v>
      </c>
      <c r="R22" s="320"/>
      <c r="S22" s="321"/>
      <c r="T22" s="177">
        <v>1600</v>
      </c>
      <c r="U22" s="186"/>
    </row>
    <row r="23" spans="2:21" ht="15.75" customHeight="1">
      <c r="B23" s="318"/>
      <c r="C23" s="242" t="s">
        <v>28</v>
      </c>
      <c r="D23" s="236"/>
      <c r="E23" s="237"/>
      <c r="F23" s="50">
        <v>1750</v>
      </c>
      <c r="G23" s="79"/>
      <c r="H23" s="235" t="s">
        <v>29</v>
      </c>
      <c r="I23" s="237"/>
      <c r="J23" s="50">
        <v>1500</v>
      </c>
      <c r="K23" s="79"/>
      <c r="L23" s="235" t="s">
        <v>209</v>
      </c>
      <c r="M23" s="236"/>
      <c r="N23" s="237"/>
      <c r="O23" s="50">
        <v>3600</v>
      </c>
      <c r="P23" s="79"/>
      <c r="Q23" s="312" t="s">
        <v>30</v>
      </c>
      <c r="R23" s="310"/>
      <c r="S23" s="311"/>
      <c r="T23" s="323">
        <v>2250</v>
      </c>
      <c r="U23" s="325"/>
    </row>
    <row r="24" spans="2:21" ht="15.75" customHeight="1">
      <c r="B24" s="318"/>
      <c r="C24" s="309" t="s">
        <v>32</v>
      </c>
      <c r="D24" s="310"/>
      <c r="E24" s="311"/>
      <c r="F24" s="240">
        <v>1950</v>
      </c>
      <c r="G24" s="288"/>
      <c r="H24" s="312" t="s">
        <v>198</v>
      </c>
      <c r="I24" s="311"/>
      <c r="J24" s="240">
        <v>3150</v>
      </c>
      <c r="K24" s="288"/>
      <c r="L24" s="235" t="s">
        <v>304</v>
      </c>
      <c r="M24" s="236"/>
      <c r="N24" s="237"/>
      <c r="O24" s="176">
        <v>3250</v>
      </c>
      <c r="P24" s="79"/>
      <c r="Q24" s="327" t="s">
        <v>31</v>
      </c>
      <c r="R24" s="328"/>
      <c r="S24" s="329"/>
      <c r="T24" s="324"/>
      <c r="U24" s="326"/>
    </row>
    <row r="25" spans="2:21" ht="15.75" customHeight="1">
      <c r="B25" s="318"/>
      <c r="C25" s="335" t="s">
        <v>193</v>
      </c>
      <c r="D25" s="336"/>
      <c r="E25" s="337"/>
      <c r="F25" s="241"/>
      <c r="G25" s="308"/>
      <c r="H25" s="300" t="s">
        <v>199</v>
      </c>
      <c r="I25" s="302"/>
      <c r="J25" s="338"/>
      <c r="K25" s="308"/>
      <c r="L25" s="235" t="s">
        <v>201</v>
      </c>
      <c r="M25" s="236"/>
      <c r="N25" s="237"/>
      <c r="O25" s="50">
        <v>1900</v>
      </c>
      <c r="P25" s="178"/>
      <c r="Q25" s="235" t="s">
        <v>33</v>
      </c>
      <c r="R25" s="236"/>
      <c r="S25" s="237"/>
      <c r="T25" s="50">
        <v>850</v>
      </c>
      <c r="U25" s="80"/>
    </row>
    <row r="26" spans="2:21" ht="15.75" customHeight="1">
      <c r="B26" s="318"/>
      <c r="C26" s="242" t="s">
        <v>290</v>
      </c>
      <c r="D26" s="236"/>
      <c r="E26" s="237"/>
      <c r="F26" s="177">
        <v>2550</v>
      </c>
      <c r="G26" s="179"/>
      <c r="H26" s="312" t="s">
        <v>32</v>
      </c>
      <c r="I26" s="311"/>
      <c r="J26" s="240">
        <v>2300</v>
      </c>
      <c r="K26" s="330"/>
      <c r="L26" s="235" t="s">
        <v>200</v>
      </c>
      <c r="M26" s="236"/>
      <c r="N26" s="237"/>
      <c r="O26" s="50">
        <v>2200</v>
      </c>
      <c r="P26" s="81"/>
      <c r="Q26" s="312" t="s">
        <v>305</v>
      </c>
      <c r="R26" s="310"/>
      <c r="S26" s="311"/>
      <c r="T26" s="240">
        <v>5650</v>
      </c>
      <c r="U26" s="339"/>
    </row>
    <row r="27" spans="2:21" ht="15.75" customHeight="1">
      <c r="B27" s="318"/>
      <c r="C27" s="341" t="s">
        <v>297</v>
      </c>
      <c r="D27" s="342"/>
      <c r="E27" s="343"/>
      <c r="F27" s="50">
        <v>2800</v>
      </c>
      <c r="G27" s="81"/>
      <c r="H27" s="300" t="s">
        <v>208</v>
      </c>
      <c r="I27" s="302"/>
      <c r="J27" s="241"/>
      <c r="K27" s="330"/>
      <c r="L27" s="235" t="s">
        <v>213</v>
      </c>
      <c r="M27" s="236"/>
      <c r="N27" s="237"/>
      <c r="O27" s="50">
        <v>2750</v>
      </c>
      <c r="P27" s="79"/>
      <c r="Q27" s="300" t="s">
        <v>34</v>
      </c>
      <c r="R27" s="301"/>
      <c r="S27" s="302"/>
      <c r="T27" s="241"/>
      <c r="U27" s="340"/>
    </row>
    <row r="28" spans="2:21" ht="15.75" customHeight="1">
      <c r="B28" s="318"/>
      <c r="C28" s="242" t="s">
        <v>203</v>
      </c>
      <c r="D28" s="236"/>
      <c r="E28" s="237"/>
      <c r="F28" s="88">
        <v>600</v>
      </c>
      <c r="G28" s="179"/>
      <c r="H28" s="235" t="s">
        <v>392</v>
      </c>
      <c r="I28" s="237"/>
      <c r="J28" s="50">
        <v>3900</v>
      </c>
      <c r="K28" s="81"/>
      <c r="L28" s="235" t="s">
        <v>306</v>
      </c>
      <c r="M28" s="236"/>
      <c r="N28" s="237"/>
      <c r="O28" s="50">
        <v>2350</v>
      </c>
      <c r="P28" s="79"/>
      <c r="Q28" s="235" t="s">
        <v>35</v>
      </c>
      <c r="R28" s="236"/>
      <c r="S28" s="237"/>
      <c r="T28" s="50">
        <v>500</v>
      </c>
      <c r="U28" s="80"/>
    </row>
    <row r="29" spans="2:21" ht="15.75" customHeight="1">
      <c r="B29" s="318"/>
      <c r="C29" s="242" t="s">
        <v>204</v>
      </c>
      <c r="D29" s="236"/>
      <c r="E29" s="237"/>
      <c r="F29" s="89">
        <v>300</v>
      </c>
      <c r="G29" s="79"/>
      <c r="H29" s="222" t="s">
        <v>308</v>
      </c>
      <c r="I29" s="223"/>
      <c r="J29" s="50">
        <v>1650</v>
      </c>
      <c r="K29" s="81"/>
      <c r="L29" s="235" t="s">
        <v>214</v>
      </c>
      <c r="M29" s="236"/>
      <c r="N29" s="237"/>
      <c r="O29" s="50">
        <v>1650</v>
      </c>
      <c r="P29" s="79"/>
      <c r="Q29" s="235" t="s">
        <v>307</v>
      </c>
      <c r="R29" s="236"/>
      <c r="S29" s="237"/>
      <c r="T29" s="50">
        <v>900</v>
      </c>
      <c r="U29" s="80"/>
    </row>
    <row r="30" spans="2:21" ht="15.75" customHeight="1">
      <c r="B30" s="318"/>
      <c r="C30" s="242" t="s">
        <v>205</v>
      </c>
      <c r="D30" s="236"/>
      <c r="E30" s="237"/>
      <c r="F30" s="90">
        <v>300</v>
      </c>
      <c r="G30" s="79"/>
      <c r="H30" s="235" t="s">
        <v>39</v>
      </c>
      <c r="I30" s="237"/>
      <c r="J30" s="50">
        <v>1550</v>
      </c>
      <c r="K30" s="224"/>
      <c r="L30" s="235" t="s">
        <v>194</v>
      </c>
      <c r="M30" s="236"/>
      <c r="N30" s="237"/>
      <c r="O30" s="50">
        <v>1700</v>
      </c>
      <c r="P30" s="79"/>
      <c r="Q30" s="235" t="s">
        <v>36</v>
      </c>
      <c r="R30" s="236"/>
      <c r="S30" s="237"/>
      <c r="T30" s="50">
        <v>600</v>
      </c>
      <c r="U30" s="80"/>
    </row>
    <row r="31" spans="2:21" ht="15.75" customHeight="1">
      <c r="B31" s="318"/>
      <c r="C31" s="242" t="s">
        <v>214</v>
      </c>
      <c r="D31" s="236"/>
      <c r="E31" s="237"/>
      <c r="F31" s="50">
        <v>1950</v>
      </c>
      <c r="G31" s="79"/>
      <c r="H31" s="235" t="s">
        <v>41</v>
      </c>
      <c r="I31" s="237"/>
      <c r="J31" s="50">
        <v>1750</v>
      </c>
      <c r="K31" s="81"/>
      <c r="L31" s="235" t="s">
        <v>309</v>
      </c>
      <c r="M31" s="236"/>
      <c r="N31" s="237"/>
      <c r="O31" s="50">
        <v>1000</v>
      </c>
      <c r="P31" s="79"/>
      <c r="Q31" s="235" t="s">
        <v>37</v>
      </c>
      <c r="R31" s="236"/>
      <c r="S31" s="237"/>
      <c r="T31" s="50">
        <v>2350</v>
      </c>
      <c r="U31" s="80"/>
    </row>
    <row r="32" spans="2:21" ht="15.75" customHeight="1">
      <c r="B32" s="318"/>
      <c r="C32" s="242" t="s">
        <v>38</v>
      </c>
      <c r="D32" s="236"/>
      <c r="E32" s="237"/>
      <c r="F32" s="50">
        <v>200</v>
      </c>
      <c r="G32" s="79"/>
      <c r="H32" s="235"/>
      <c r="I32" s="237"/>
      <c r="J32" s="50"/>
      <c r="K32" s="81"/>
      <c r="L32" s="235" t="s">
        <v>42</v>
      </c>
      <c r="M32" s="236"/>
      <c r="N32" s="237"/>
      <c r="O32" s="50">
        <v>500</v>
      </c>
      <c r="P32" s="79"/>
      <c r="Q32" s="312" t="s">
        <v>40</v>
      </c>
      <c r="R32" s="310"/>
      <c r="S32" s="311"/>
      <c r="T32" s="240">
        <v>2800</v>
      </c>
      <c r="U32" s="339"/>
    </row>
    <row r="33" spans="2:21" ht="15.75" customHeight="1">
      <c r="B33" s="318"/>
      <c r="C33" s="344"/>
      <c r="D33" s="345"/>
      <c r="E33" s="346"/>
      <c r="F33" s="170"/>
      <c r="G33" s="79"/>
      <c r="H33" s="235"/>
      <c r="I33" s="237"/>
      <c r="J33" s="50"/>
      <c r="K33" s="179"/>
      <c r="L33" s="235"/>
      <c r="M33" s="236"/>
      <c r="N33" s="237"/>
      <c r="O33" s="50"/>
      <c r="P33" s="79"/>
      <c r="Q33" s="347" t="s">
        <v>310</v>
      </c>
      <c r="R33" s="336"/>
      <c r="S33" s="337"/>
      <c r="T33" s="241"/>
      <c r="U33" s="340"/>
    </row>
    <row r="34" spans="2:21" ht="15.75" customHeight="1">
      <c r="B34" s="318"/>
      <c r="C34" s="344"/>
      <c r="D34" s="345"/>
      <c r="E34" s="346"/>
      <c r="G34" s="79"/>
      <c r="H34" s="235"/>
      <c r="I34" s="237"/>
      <c r="J34" s="50"/>
      <c r="K34" s="79"/>
      <c r="L34" s="235"/>
      <c r="M34" s="236"/>
      <c r="N34" s="237"/>
      <c r="O34" s="50"/>
      <c r="P34" s="79"/>
      <c r="Q34" s="235" t="s">
        <v>39</v>
      </c>
      <c r="R34" s="236"/>
      <c r="S34" s="237"/>
      <c r="T34" s="50">
        <v>900</v>
      </c>
      <c r="U34" s="80"/>
    </row>
    <row r="35" spans="2:21" ht="15.75" customHeight="1">
      <c r="B35" s="318"/>
      <c r="C35" s="242"/>
      <c r="D35" s="236"/>
      <c r="E35" s="237"/>
      <c r="F35" s="50"/>
      <c r="G35" s="79"/>
      <c r="H35" s="235"/>
      <c r="I35" s="237"/>
      <c r="J35" s="50"/>
      <c r="K35" s="79"/>
      <c r="L35" s="235"/>
      <c r="M35" s="236"/>
      <c r="N35" s="237"/>
      <c r="O35" s="50"/>
      <c r="P35" s="79"/>
      <c r="Q35" s="235" t="s">
        <v>41</v>
      </c>
      <c r="R35" s="236"/>
      <c r="S35" s="237"/>
      <c r="T35" s="50">
        <v>900</v>
      </c>
      <c r="U35" s="80"/>
    </row>
    <row r="36" spans="2:21" ht="15.75" customHeight="1">
      <c r="B36" s="318"/>
      <c r="C36" s="242"/>
      <c r="D36" s="236"/>
      <c r="E36" s="237"/>
      <c r="F36" s="50"/>
      <c r="G36" s="79"/>
      <c r="H36" s="235"/>
      <c r="I36" s="237"/>
      <c r="J36" s="50"/>
      <c r="K36" s="79"/>
      <c r="L36" s="235"/>
      <c r="M36" s="236"/>
      <c r="N36" s="237"/>
      <c r="O36" s="50"/>
      <c r="P36" s="79"/>
      <c r="Q36" s="235"/>
      <c r="R36" s="236"/>
      <c r="S36" s="237"/>
      <c r="T36" s="50"/>
      <c r="U36" s="80"/>
    </row>
    <row r="37" spans="2:21" ht="15.75" customHeight="1">
      <c r="B37" s="318"/>
      <c r="C37" s="242"/>
      <c r="D37" s="236"/>
      <c r="E37" s="237"/>
      <c r="F37" s="50"/>
      <c r="G37" s="79"/>
      <c r="H37" s="235"/>
      <c r="I37" s="237"/>
      <c r="J37" s="50"/>
      <c r="K37" s="79"/>
      <c r="L37" s="235"/>
      <c r="M37" s="236"/>
      <c r="N37" s="237"/>
      <c r="O37" s="176"/>
      <c r="P37" s="82"/>
      <c r="Q37" s="235"/>
      <c r="R37" s="236"/>
      <c r="S37" s="237"/>
      <c r="T37" s="50"/>
      <c r="U37" s="80"/>
    </row>
    <row r="38" spans="2:21" ht="15.75" customHeight="1">
      <c r="B38" s="199">
        <f>COUNTIF(G22:G32,"&gt;0")+COUNTIF(K22:K33,"&gt;0")+COUNTIF(P22:P32,"&gt;0")+COUNTIF(U22:U35,"&gt;0")</f>
        <v>0</v>
      </c>
      <c r="C38" s="242"/>
      <c r="D38" s="236"/>
      <c r="E38" s="237"/>
      <c r="F38" s="176"/>
      <c r="G38" s="82"/>
      <c r="H38" s="235"/>
      <c r="I38" s="237"/>
      <c r="J38" s="176"/>
      <c r="K38" s="82"/>
      <c r="L38" s="235"/>
      <c r="M38" s="236"/>
      <c r="N38" s="237"/>
      <c r="O38" s="176"/>
      <c r="P38" s="82"/>
      <c r="Q38" s="235"/>
      <c r="R38" s="236"/>
      <c r="S38" s="237"/>
      <c r="T38" s="176"/>
      <c r="U38" s="185"/>
    </row>
    <row r="39" spans="1:21" ht="15.75" customHeight="1" thickBot="1">
      <c r="A39" s="83"/>
      <c r="B39" s="91">
        <f>F39+J39+O39+T39</f>
        <v>73950</v>
      </c>
      <c r="C39" s="348" t="s">
        <v>24</v>
      </c>
      <c r="D39" s="349"/>
      <c r="E39" s="350"/>
      <c r="F39" s="52">
        <f>SUM(F22:F38)</f>
        <v>13250</v>
      </c>
      <c r="G39" s="85">
        <f>IF(AND(G28="",G29="",G25="",G26="",G27="",G22="",G23="",G24="",G30="",G31="",G32=""),"",SUM(G22:G32))</f>
      </c>
      <c r="H39" s="351" t="s">
        <v>25</v>
      </c>
      <c r="I39" s="350"/>
      <c r="J39" s="52">
        <f>SUM(J22:J38)</f>
        <v>18200</v>
      </c>
      <c r="K39" s="86">
        <f>IF(AND(K33="",K34="",K35="",K30="",K31="",K32="",K24="",K26="",K25="",K28="",K22="",K23="",K29=""),"",SUM(K22:K35))</f>
      </c>
      <c r="L39" s="351" t="s">
        <v>25</v>
      </c>
      <c r="M39" s="349"/>
      <c r="N39" s="350"/>
      <c r="O39" s="52">
        <f>SUM(O22:O38)</f>
        <v>23200</v>
      </c>
      <c r="P39" s="85">
        <f>IF(AND(P34="",P33="",P30="",P31="",P32="",P24="",P26="",P27="",P25="",P28="",P22="",P23="",P29=""),"",SUM(P22:P34))</f>
      </c>
      <c r="Q39" s="351" t="s">
        <v>25</v>
      </c>
      <c r="R39" s="349"/>
      <c r="S39" s="350"/>
      <c r="T39" s="52">
        <f>SUM(T22:T38)</f>
        <v>19300</v>
      </c>
      <c r="U39" s="86">
        <f>IF(AND(U34="",U35="",U30="",U31="",U32="",U24="",U26="",U25="",U28="",U22="",U23="",U29=""),"",SUM(U22:U35))</f>
      </c>
    </row>
    <row r="40" spans="1:21" ht="19.5" customHeight="1" thickBot="1">
      <c r="A40" s="83"/>
      <c r="B40" s="127">
        <f>F40+J40+O40+T40</f>
        <v>120250</v>
      </c>
      <c r="C40" s="194" t="s">
        <v>43</v>
      </c>
      <c r="D40" s="352"/>
      <c r="E40" s="353"/>
      <c r="F40" s="128">
        <f>F21+F39</f>
        <v>18900</v>
      </c>
      <c r="G40" s="129">
        <f>IF(AND(G21="",G39=""),"",SUM(G39,G21))</f>
      </c>
      <c r="H40" s="354" t="s">
        <v>43</v>
      </c>
      <c r="I40" s="353"/>
      <c r="J40" s="128">
        <f>J21+J39</f>
        <v>31200</v>
      </c>
      <c r="K40" s="129">
        <f>IF(AND(K21="",K39=""),"",SUM(K39,K21))</f>
      </c>
      <c r="L40" s="354" t="s">
        <v>43</v>
      </c>
      <c r="M40" s="352"/>
      <c r="N40" s="353"/>
      <c r="O40" s="128">
        <f>O21+O39</f>
        <v>38600</v>
      </c>
      <c r="P40" s="129">
        <f>IF(AND(P21="",P39=""),"",SUM(P39,P21))</f>
      </c>
      <c r="Q40" s="354" t="s">
        <v>43</v>
      </c>
      <c r="R40" s="352"/>
      <c r="S40" s="353"/>
      <c r="T40" s="128">
        <f>T21+T39</f>
        <v>31550</v>
      </c>
      <c r="U40" s="130">
        <f>IF(AND(U21="",U39=""),"",SUM(U39,U21))</f>
      </c>
    </row>
    <row r="41" spans="2:21" ht="15.75" customHeight="1">
      <c r="B41" s="355" t="s">
        <v>44</v>
      </c>
      <c r="C41" s="299" t="s">
        <v>311</v>
      </c>
      <c r="D41" s="239"/>
      <c r="E41" s="243"/>
      <c r="F41" s="177">
        <v>850</v>
      </c>
      <c r="G41" s="87"/>
      <c r="H41" s="238" t="s">
        <v>45</v>
      </c>
      <c r="I41" s="243"/>
      <c r="J41" s="177">
        <v>1800</v>
      </c>
      <c r="K41" s="87"/>
      <c r="L41" s="238" t="s">
        <v>45</v>
      </c>
      <c r="M41" s="239"/>
      <c r="N41" s="243"/>
      <c r="O41" s="177">
        <v>3500</v>
      </c>
      <c r="P41" s="87"/>
      <c r="Q41" s="238" t="s">
        <v>46</v>
      </c>
      <c r="R41" s="239"/>
      <c r="S41" s="243"/>
      <c r="T41" s="50">
        <v>2400</v>
      </c>
      <c r="U41" s="186"/>
    </row>
    <row r="42" spans="2:21" ht="15.75" customHeight="1">
      <c r="B42" s="356"/>
      <c r="C42" s="242"/>
      <c r="D42" s="236"/>
      <c r="E42" s="237"/>
      <c r="F42" s="50"/>
      <c r="G42" s="79"/>
      <c r="H42" s="235" t="s">
        <v>46</v>
      </c>
      <c r="I42" s="237"/>
      <c r="J42" s="50">
        <v>1750</v>
      </c>
      <c r="K42" s="79"/>
      <c r="L42" s="235" t="s">
        <v>47</v>
      </c>
      <c r="M42" s="236"/>
      <c r="N42" s="237"/>
      <c r="O42" s="50">
        <v>3100</v>
      </c>
      <c r="P42" s="79"/>
      <c r="Q42" s="235" t="s">
        <v>48</v>
      </c>
      <c r="R42" s="236"/>
      <c r="S42" s="237"/>
      <c r="T42" s="189">
        <v>50</v>
      </c>
      <c r="U42" s="80"/>
    </row>
    <row r="43" spans="2:21" ht="15.75" customHeight="1">
      <c r="B43" s="356"/>
      <c r="C43" s="242"/>
      <c r="D43" s="236"/>
      <c r="E43" s="237"/>
      <c r="F43" s="176"/>
      <c r="G43" s="82"/>
      <c r="H43" s="235" t="s">
        <v>49</v>
      </c>
      <c r="I43" s="237"/>
      <c r="J43" s="176">
        <v>50</v>
      </c>
      <c r="K43" s="82"/>
      <c r="L43" s="235" t="s">
        <v>311</v>
      </c>
      <c r="M43" s="236"/>
      <c r="N43" s="237"/>
      <c r="O43" s="189">
        <v>1500</v>
      </c>
      <c r="P43" s="82"/>
      <c r="Q43" s="180"/>
      <c r="R43" s="92"/>
      <c r="S43" s="55"/>
      <c r="T43" s="50"/>
      <c r="U43" s="93"/>
    </row>
    <row r="44" spans="2:21" ht="15.75" customHeight="1">
      <c r="B44" s="200">
        <f>COUNTIF(G41:G42,"&gt;0")+COUNTIF(K41:K43,"&gt;0")+COUNTIF(P41:P43,"&gt;0")+COUNTIF(U41:U42,"&gt;0")</f>
        <v>0</v>
      </c>
      <c r="C44" s="242"/>
      <c r="D44" s="236"/>
      <c r="E44" s="237"/>
      <c r="F44" s="53"/>
      <c r="G44" s="94"/>
      <c r="H44" s="316"/>
      <c r="I44" s="315"/>
      <c r="J44" s="53"/>
      <c r="K44" s="94"/>
      <c r="L44" s="316"/>
      <c r="M44" s="314"/>
      <c r="N44" s="315"/>
      <c r="O44" s="53"/>
      <c r="P44" s="94"/>
      <c r="Q44" s="182"/>
      <c r="R44" s="95"/>
      <c r="S44" s="96"/>
      <c r="T44" s="53"/>
      <c r="U44" s="97"/>
    </row>
    <row r="45" spans="2:21" ht="15.75" customHeight="1">
      <c r="B45" s="98">
        <f>SUM(F45,J45,O45,T45)</f>
        <v>15000</v>
      </c>
      <c r="C45" s="331" t="s">
        <v>312</v>
      </c>
      <c r="D45" s="332"/>
      <c r="E45" s="333"/>
      <c r="F45" s="51">
        <f>SUM(F41:F43)</f>
        <v>850</v>
      </c>
      <c r="G45" s="85">
        <f>IF(AND(G43="",G42="",G41=""),"",SUM(G41:G44))</f>
      </c>
      <c r="H45" s="334" t="s">
        <v>312</v>
      </c>
      <c r="I45" s="333"/>
      <c r="J45" s="51">
        <f>SUM(J41:J43)</f>
        <v>3600</v>
      </c>
      <c r="K45" s="85">
        <f>IF(AND(K43="",K42="",K41=""),"",SUM(K41:K44))</f>
      </c>
      <c r="L45" s="334" t="s">
        <v>312</v>
      </c>
      <c r="M45" s="332"/>
      <c r="N45" s="333"/>
      <c r="O45" s="51">
        <f>SUM(O41:O43)</f>
        <v>8100</v>
      </c>
      <c r="P45" s="85">
        <f>IF(AND(P43="",P42="",P41=""),"",SUM(P41:P44))</f>
      </c>
      <c r="Q45" s="334" t="s">
        <v>312</v>
      </c>
      <c r="R45" s="332"/>
      <c r="S45" s="333"/>
      <c r="T45" s="51">
        <f>SUM(T41:T43)</f>
        <v>2450</v>
      </c>
      <c r="U45" s="86">
        <f>IF(AND(U43="",U42="",U41=""),"",SUM(U41:U44))</f>
      </c>
    </row>
    <row r="46" spans="2:21" ht="15.75" customHeight="1">
      <c r="B46" s="357" t="s">
        <v>50</v>
      </c>
      <c r="C46" s="319" t="s">
        <v>51</v>
      </c>
      <c r="D46" s="320"/>
      <c r="E46" s="321"/>
      <c r="F46" s="177">
        <v>350</v>
      </c>
      <c r="G46" s="87"/>
      <c r="H46" s="322" t="s">
        <v>51</v>
      </c>
      <c r="I46" s="321"/>
      <c r="J46" s="177">
        <v>1650</v>
      </c>
      <c r="K46" s="87"/>
      <c r="L46" s="322" t="s">
        <v>51</v>
      </c>
      <c r="M46" s="320"/>
      <c r="N46" s="321"/>
      <c r="O46" s="50">
        <v>1750</v>
      </c>
      <c r="P46" s="87"/>
      <c r="Q46" s="322" t="s">
        <v>51</v>
      </c>
      <c r="R46" s="320"/>
      <c r="S46" s="321"/>
      <c r="T46" s="50">
        <v>1150</v>
      </c>
      <c r="U46" s="80"/>
    </row>
    <row r="47" spans="2:21" ht="15.75" customHeight="1">
      <c r="B47" s="358"/>
      <c r="C47" s="242" t="s">
        <v>52</v>
      </c>
      <c r="D47" s="236"/>
      <c r="E47" s="237"/>
      <c r="F47" s="50">
        <v>700</v>
      </c>
      <c r="G47" s="79"/>
      <c r="H47" s="235" t="s">
        <v>52</v>
      </c>
      <c r="I47" s="237"/>
      <c r="J47" s="50">
        <v>650</v>
      </c>
      <c r="K47" s="79"/>
      <c r="L47" s="235" t="s">
        <v>177</v>
      </c>
      <c r="M47" s="236"/>
      <c r="N47" s="237"/>
      <c r="O47" s="50">
        <v>1550</v>
      </c>
      <c r="P47" s="79"/>
      <c r="Q47" s="235" t="s">
        <v>52</v>
      </c>
      <c r="R47" s="236"/>
      <c r="S47" s="237"/>
      <c r="T47" s="50">
        <v>950</v>
      </c>
      <c r="U47" s="80"/>
    </row>
    <row r="48" spans="2:21" ht="15.75" customHeight="1">
      <c r="B48" s="358"/>
      <c r="C48" s="242" t="s">
        <v>178</v>
      </c>
      <c r="D48" s="236"/>
      <c r="E48" s="54" t="s">
        <v>181</v>
      </c>
      <c r="F48" s="50">
        <v>350</v>
      </c>
      <c r="G48" s="79"/>
      <c r="H48" s="210" t="s">
        <v>53</v>
      </c>
      <c r="I48" s="54" t="s">
        <v>182</v>
      </c>
      <c r="J48" s="50">
        <v>450</v>
      </c>
      <c r="K48" s="79"/>
      <c r="L48" s="235" t="s">
        <v>54</v>
      </c>
      <c r="M48" s="236"/>
      <c r="N48" s="237"/>
      <c r="O48" s="50">
        <v>2950</v>
      </c>
      <c r="P48" s="79"/>
      <c r="Q48" s="235" t="s">
        <v>178</v>
      </c>
      <c r="R48" s="236"/>
      <c r="S48" s="54" t="s">
        <v>183</v>
      </c>
      <c r="T48" s="50">
        <v>750</v>
      </c>
      <c r="U48" s="80"/>
    </row>
    <row r="49" spans="2:21" ht="15.75" customHeight="1">
      <c r="B49" s="358"/>
      <c r="C49" s="242" t="s">
        <v>54</v>
      </c>
      <c r="D49" s="236"/>
      <c r="E49" s="54" t="s">
        <v>313</v>
      </c>
      <c r="F49" s="50">
        <v>250</v>
      </c>
      <c r="G49" s="79"/>
      <c r="H49" s="235" t="s">
        <v>54</v>
      </c>
      <c r="I49" s="237"/>
      <c r="J49" s="50">
        <v>2050</v>
      </c>
      <c r="K49" s="79"/>
      <c r="L49" s="235" t="s">
        <v>55</v>
      </c>
      <c r="M49" s="236"/>
      <c r="N49" s="237"/>
      <c r="O49" s="50">
        <v>900</v>
      </c>
      <c r="P49" s="79"/>
      <c r="Q49" s="235" t="s">
        <v>54</v>
      </c>
      <c r="R49" s="236"/>
      <c r="S49" s="54" t="s">
        <v>314</v>
      </c>
      <c r="T49" s="50">
        <v>1300</v>
      </c>
      <c r="U49" s="80"/>
    </row>
    <row r="50" spans="2:21" ht="15.75" customHeight="1">
      <c r="B50" s="358"/>
      <c r="C50" s="242" t="s">
        <v>381</v>
      </c>
      <c r="D50" s="236"/>
      <c r="E50" s="54" t="s">
        <v>313</v>
      </c>
      <c r="F50" s="50">
        <v>250</v>
      </c>
      <c r="G50" s="81"/>
      <c r="H50" s="236" t="s">
        <v>381</v>
      </c>
      <c r="I50" s="236"/>
      <c r="J50" s="50">
        <v>850</v>
      </c>
      <c r="K50" s="79"/>
      <c r="L50" s="235" t="s">
        <v>56</v>
      </c>
      <c r="M50" s="236"/>
      <c r="N50" s="54" t="s">
        <v>315</v>
      </c>
      <c r="O50" s="50">
        <v>100</v>
      </c>
      <c r="P50" s="79"/>
      <c r="Q50" s="235" t="s">
        <v>381</v>
      </c>
      <c r="R50" s="236"/>
      <c r="S50" s="54" t="s">
        <v>314</v>
      </c>
      <c r="T50" s="50">
        <v>600</v>
      </c>
      <c r="U50" s="80"/>
    </row>
    <row r="51" spans="2:21" ht="15.75" customHeight="1">
      <c r="B51" s="358"/>
      <c r="C51" s="242" t="s">
        <v>56</v>
      </c>
      <c r="D51" s="236"/>
      <c r="E51" s="54" t="s">
        <v>316</v>
      </c>
      <c r="F51" s="50">
        <v>100</v>
      </c>
      <c r="G51" s="79"/>
      <c r="H51" s="210" t="s">
        <v>56</v>
      </c>
      <c r="I51" s="54" t="s">
        <v>317</v>
      </c>
      <c r="J51" s="50">
        <v>50</v>
      </c>
      <c r="K51" s="79"/>
      <c r="L51" s="235"/>
      <c r="M51" s="236"/>
      <c r="N51" s="54"/>
      <c r="O51" s="50"/>
      <c r="P51" s="79"/>
      <c r="Q51" s="235" t="s">
        <v>56</v>
      </c>
      <c r="R51" s="236"/>
      <c r="S51" s="99" t="s">
        <v>318</v>
      </c>
      <c r="T51" s="212">
        <v>100</v>
      </c>
      <c r="U51" s="80"/>
    </row>
    <row r="52" spans="2:21" ht="15.75" customHeight="1">
      <c r="B52" s="358"/>
      <c r="C52" s="242"/>
      <c r="D52" s="236"/>
      <c r="E52" s="54"/>
      <c r="F52" s="50"/>
      <c r="G52" s="79"/>
      <c r="H52" s="180"/>
      <c r="I52" s="54"/>
      <c r="J52" s="50"/>
      <c r="K52" s="79"/>
      <c r="L52" s="180"/>
      <c r="M52" s="172"/>
      <c r="N52" s="55"/>
      <c r="O52" s="50"/>
      <c r="P52" s="79"/>
      <c r="Q52" s="235"/>
      <c r="R52" s="236"/>
      <c r="S52" s="99"/>
      <c r="T52" s="176"/>
      <c r="U52" s="80"/>
    </row>
    <row r="53" spans="2:21" ht="15.75" customHeight="1">
      <c r="B53" s="358"/>
      <c r="C53" s="242"/>
      <c r="D53" s="236"/>
      <c r="E53" s="237"/>
      <c r="F53" s="50"/>
      <c r="G53" s="79"/>
      <c r="H53" s="180"/>
      <c r="I53" s="55"/>
      <c r="J53" s="50"/>
      <c r="K53" s="79"/>
      <c r="L53" s="235"/>
      <c r="M53" s="236"/>
      <c r="N53" s="237"/>
      <c r="O53" s="50"/>
      <c r="P53" s="79"/>
      <c r="Q53" s="235"/>
      <c r="R53" s="236"/>
      <c r="S53" s="237"/>
      <c r="T53" s="50"/>
      <c r="U53" s="185"/>
    </row>
    <row r="54" spans="2:21" ht="15.75" customHeight="1">
      <c r="B54" s="201">
        <f>COUNTIF(G46:G47,"&gt;0")+COUNTIF(K49:K50,"&gt;0")+COUNTIF(K46:K47,"&gt;0")+COUNTIF(P46:P49,"&gt;0")+COUNTIF(U46:U47,"&gt;0")+IF(G48+K48+U48&gt;0,1)+IF(G49+U49&gt;0,1)+IF(G50+U50&gt;0,1)+IF(G51+K51+P50+U51&gt;0,1)</f>
        <v>0</v>
      </c>
      <c r="C54" s="242"/>
      <c r="D54" s="236"/>
      <c r="E54" s="237"/>
      <c r="F54" s="181"/>
      <c r="G54" s="82"/>
      <c r="H54" s="316"/>
      <c r="I54" s="315"/>
      <c r="J54" s="176"/>
      <c r="K54" s="82"/>
      <c r="L54" s="316"/>
      <c r="M54" s="314"/>
      <c r="N54" s="315"/>
      <c r="O54" s="176"/>
      <c r="P54" s="82"/>
      <c r="Q54" s="316"/>
      <c r="R54" s="314"/>
      <c r="S54" s="315"/>
      <c r="T54" s="50"/>
      <c r="U54" s="80"/>
    </row>
    <row r="55" spans="1:21" ht="15.75" customHeight="1">
      <c r="A55" s="83"/>
      <c r="B55" s="84">
        <f>F55+J55+O55+T55</f>
        <v>19800</v>
      </c>
      <c r="C55" s="331" t="s">
        <v>319</v>
      </c>
      <c r="D55" s="332"/>
      <c r="E55" s="333"/>
      <c r="F55" s="51">
        <f>SUM(F46:F54)</f>
        <v>2000</v>
      </c>
      <c r="G55" s="85">
        <f>IF(AND(G46="",G48="",G47="",G49="",G51="",G52="",G50=""),"",SUM(G46:G52))</f>
      </c>
      <c r="H55" s="334" t="s">
        <v>319</v>
      </c>
      <c r="I55" s="333"/>
      <c r="J55" s="51">
        <f>SUM(J46:J54)</f>
        <v>5700</v>
      </c>
      <c r="K55" s="85">
        <f>IF(AND(K46="",K48="",K47="",K49="",K51="",K52="",K50=""),"",SUM(K46:K52))</f>
      </c>
      <c r="L55" s="334" t="s">
        <v>319</v>
      </c>
      <c r="M55" s="332"/>
      <c r="N55" s="333"/>
      <c r="O55" s="51">
        <f>SUM(O46:O54)</f>
        <v>7250</v>
      </c>
      <c r="P55" s="85">
        <f>IF(AND(P46="",P48="",P47="",P49="",P51="",P52="",P50=""),"",SUM(P46:P52))</f>
      </c>
      <c r="Q55" s="334" t="s">
        <v>319</v>
      </c>
      <c r="R55" s="332"/>
      <c r="S55" s="333"/>
      <c r="T55" s="51">
        <f>SUM(T46:T54)</f>
        <v>4850</v>
      </c>
      <c r="U55" s="86">
        <f>IF(AND(U46="",U48="",U47="",U49="",U51="",U52="",U50=""),"",SUM(U46:U52))</f>
      </c>
    </row>
    <row r="56" spans="2:21" ht="15.75" customHeight="1">
      <c r="B56" s="317" t="s">
        <v>57</v>
      </c>
      <c r="C56" s="319" t="s">
        <v>184</v>
      </c>
      <c r="D56" s="320"/>
      <c r="E56" s="54" t="s">
        <v>320</v>
      </c>
      <c r="F56" s="177">
        <v>250</v>
      </c>
      <c r="G56" s="87"/>
      <c r="H56" s="188" t="s">
        <v>184</v>
      </c>
      <c r="I56" s="54" t="s">
        <v>321</v>
      </c>
      <c r="J56" s="177">
        <v>250</v>
      </c>
      <c r="K56" s="87"/>
      <c r="L56" s="322" t="s">
        <v>58</v>
      </c>
      <c r="M56" s="320"/>
      <c r="N56" s="321"/>
      <c r="O56" s="177">
        <v>1550</v>
      </c>
      <c r="P56" s="87"/>
      <c r="Q56" s="322" t="s">
        <v>184</v>
      </c>
      <c r="R56" s="320"/>
      <c r="S56" s="54" t="s">
        <v>322</v>
      </c>
      <c r="T56" s="177">
        <v>700</v>
      </c>
      <c r="U56" s="186"/>
    </row>
    <row r="57" spans="2:21" ht="15.75" customHeight="1">
      <c r="B57" s="318"/>
      <c r="C57" s="171" t="s">
        <v>59</v>
      </c>
      <c r="D57" s="172"/>
      <c r="E57" s="54" t="s">
        <v>320</v>
      </c>
      <c r="F57" s="50">
        <v>350</v>
      </c>
      <c r="G57" s="79"/>
      <c r="H57" s="180" t="s">
        <v>196</v>
      </c>
      <c r="I57" s="54" t="s">
        <v>321</v>
      </c>
      <c r="J57" s="50">
        <v>300</v>
      </c>
      <c r="K57" s="79"/>
      <c r="L57" s="235" t="s">
        <v>292</v>
      </c>
      <c r="M57" s="236"/>
      <c r="N57" s="237"/>
      <c r="O57" s="50">
        <v>1950</v>
      </c>
      <c r="P57" s="79"/>
      <c r="Q57" s="180" t="s">
        <v>59</v>
      </c>
      <c r="R57" s="172"/>
      <c r="S57" s="54" t="s">
        <v>322</v>
      </c>
      <c r="T57" s="50">
        <v>500</v>
      </c>
      <c r="U57" s="80"/>
    </row>
    <row r="58" spans="2:21" ht="15.75" customHeight="1">
      <c r="B58" s="318"/>
      <c r="C58" s="242" t="s">
        <v>60</v>
      </c>
      <c r="D58" s="236"/>
      <c r="E58" s="237"/>
      <c r="F58" s="50">
        <v>100</v>
      </c>
      <c r="G58" s="79"/>
      <c r="H58" s="180" t="s">
        <v>60</v>
      </c>
      <c r="I58" s="54" t="s">
        <v>323</v>
      </c>
      <c r="J58" s="50">
        <v>700</v>
      </c>
      <c r="K58" s="79"/>
      <c r="L58" s="235" t="s">
        <v>61</v>
      </c>
      <c r="M58" s="236"/>
      <c r="N58" s="237"/>
      <c r="O58" s="50">
        <v>300</v>
      </c>
      <c r="P58" s="79"/>
      <c r="Q58" s="180" t="s">
        <v>291</v>
      </c>
      <c r="R58" s="172"/>
      <c r="S58" s="54" t="s">
        <v>324</v>
      </c>
      <c r="T58" s="50">
        <v>350</v>
      </c>
      <c r="U58" s="80"/>
    </row>
    <row r="59" spans="2:21" ht="15.75" customHeight="1">
      <c r="B59" s="318"/>
      <c r="C59" s="242" t="s">
        <v>61</v>
      </c>
      <c r="D59" s="236"/>
      <c r="E59" s="54" t="s">
        <v>320</v>
      </c>
      <c r="F59" s="50">
        <v>150</v>
      </c>
      <c r="G59" s="79"/>
      <c r="H59" s="180" t="s">
        <v>61</v>
      </c>
      <c r="I59" s="54" t="s">
        <v>321</v>
      </c>
      <c r="J59" s="50">
        <v>150</v>
      </c>
      <c r="K59" s="79"/>
      <c r="L59" s="235" t="s">
        <v>62</v>
      </c>
      <c r="M59" s="236"/>
      <c r="N59" s="54" t="s">
        <v>325</v>
      </c>
      <c r="O59" s="50">
        <v>100</v>
      </c>
      <c r="P59" s="79"/>
      <c r="Q59" s="180" t="s">
        <v>61</v>
      </c>
      <c r="R59" s="172"/>
      <c r="S59" s="54" t="s">
        <v>322</v>
      </c>
      <c r="T59" s="50">
        <v>250</v>
      </c>
      <c r="U59" s="80"/>
    </row>
    <row r="60" spans="2:21" ht="15.75" customHeight="1">
      <c r="B60" s="318"/>
      <c r="C60" s="242" t="s">
        <v>62</v>
      </c>
      <c r="D60" s="236"/>
      <c r="E60" s="54" t="s">
        <v>326</v>
      </c>
      <c r="F60" s="50">
        <v>50</v>
      </c>
      <c r="G60" s="79"/>
      <c r="H60" s="180" t="s">
        <v>62</v>
      </c>
      <c r="I60" s="54" t="s">
        <v>327</v>
      </c>
      <c r="J60" s="50">
        <v>50</v>
      </c>
      <c r="K60" s="79"/>
      <c r="L60" s="235"/>
      <c r="M60" s="236"/>
      <c r="N60" s="237"/>
      <c r="O60" s="50"/>
      <c r="P60" s="79"/>
      <c r="Q60" s="180" t="s">
        <v>62</v>
      </c>
      <c r="R60" s="172"/>
      <c r="S60" s="99" t="s">
        <v>328</v>
      </c>
      <c r="T60" s="50">
        <v>50</v>
      </c>
      <c r="U60" s="80"/>
    </row>
    <row r="61" spans="2:21" ht="15.75" customHeight="1">
      <c r="B61" s="198">
        <f>COUNTIF(G58,"&gt;0")+COUNTIF(P56:P58,"&gt;0")+IF(G56+K56+U56&gt;0,1)+IF(G57+K57+U57&gt;0,1)++IF(K58+U58&gt;0,1)++IF(G59+K59+U59&gt;0,1)++IF(G60+K60+P59+U60&gt;0,1)</f>
        <v>0</v>
      </c>
      <c r="C61" s="313"/>
      <c r="D61" s="314"/>
      <c r="E61" s="315"/>
      <c r="F61" s="176"/>
      <c r="G61" s="82"/>
      <c r="H61" s="316"/>
      <c r="I61" s="315"/>
      <c r="J61" s="176"/>
      <c r="K61" s="82"/>
      <c r="L61" s="316"/>
      <c r="M61" s="314"/>
      <c r="N61" s="315"/>
      <c r="O61" s="176"/>
      <c r="P61" s="82"/>
      <c r="Q61" s="316"/>
      <c r="R61" s="314"/>
      <c r="S61" s="315"/>
      <c r="T61" s="176"/>
      <c r="U61" s="185"/>
    </row>
    <row r="62" spans="1:22" ht="15.75" customHeight="1">
      <c r="A62" s="83"/>
      <c r="B62" s="84">
        <f>F62+J62+O62+T62</f>
        <v>8100</v>
      </c>
      <c r="C62" s="331" t="s">
        <v>329</v>
      </c>
      <c r="D62" s="332"/>
      <c r="E62" s="333"/>
      <c r="F62" s="51">
        <f>SUM(F56:F61)</f>
        <v>900</v>
      </c>
      <c r="G62" s="85">
        <f>IF(AND(G60="",G56="",G58="",G59="",G57=""),"",SUM(G56:G61))</f>
      </c>
      <c r="H62" s="334" t="s">
        <v>329</v>
      </c>
      <c r="I62" s="333"/>
      <c r="J62" s="51">
        <f>SUM(J56:J61)</f>
        <v>1450</v>
      </c>
      <c r="K62" s="85">
        <f>IF(AND(K60="",K56="",K58="",K59="",K57=""),"",SUM(K56:K61))</f>
      </c>
      <c r="L62" s="334" t="s">
        <v>329</v>
      </c>
      <c r="M62" s="332"/>
      <c r="N62" s="333"/>
      <c r="O62" s="51">
        <f>SUM(O56:O61)</f>
        <v>3900</v>
      </c>
      <c r="P62" s="85">
        <f>IF(AND(P60="",P56="",P58="",P59="",P57=""),"",SUM(P56:P61))</f>
      </c>
      <c r="Q62" s="334" t="s">
        <v>329</v>
      </c>
      <c r="R62" s="332"/>
      <c r="S62" s="333"/>
      <c r="T62" s="51">
        <f>SUM(T56:T61)</f>
        <v>1850</v>
      </c>
      <c r="U62" s="86">
        <f>IF(AND(U56="",U58="",U59="",U57="",U60=""),"",SUM(U56:U60))</f>
      </c>
      <c r="V62" s="36"/>
    </row>
    <row r="63" spans="2:21" ht="15.75" customHeight="1">
      <c r="B63" s="317" t="s">
        <v>63</v>
      </c>
      <c r="C63" s="319" t="s">
        <v>64</v>
      </c>
      <c r="D63" s="320"/>
      <c r="E63" s="321"/>
      <c r="F63" s="50">
        <v>400</v>
      </c>
      <c r="G63" s="87"/>
      <c r="H63" s="322" t="s">
        <v>64</v>
      </c>
      <c r="I63" s="321"/>
      <c r="J63" s="50">
        <v>800</v>
      </c>
      <c r="K63" s="87"/>
      <c r="L63" s="322" t="s">
        <v>293</v>
      </c>
      <c r="M63" s="320"/>
      <c r="N63" s="321"/>
      <c r="O63" s="50">
        <v>2500</v>
      </c>
      <c r="P63" s="87"/>
      <c r="Q63" s="322" t="s">
        <v>330</v>
      </c>
      <c r="R63" s="320"/>
      <c r="S63" s="321"/>
      <c r="T63" s="50">
        <v>1450</v>
      </c>
      <c r="U63" s="186"/>
    </row>
    <row r="64" spans="2:21" ht="15.75" customHeight="1">
      <c r="B64" s="318"/>
      <c r="C64" s="242" t="s">
        <v>65</v>
      </c>
      <c r="D64" s="236"/>
      <c r="E64" s="237"/>
      <c r="F64" s="177">
        <v>600</v>
      </c>
      <c r="G64" s="87"/>
      <c r="H64" s="235" t="s">
        <v>66</v>
      </c>
      <c r="I64" s="237"/>
      <c r="J64" s="177">
        <v>1700</v>
      </c>
      <c r="K64" s="87"/>
      <c r="L64" s="235" t="s">
        <v>331</v>
      </c>
      <c r="M64" s="236"/>
      <c r="N64" s="237"/>
      <c r="O64" s="50">
        <v>1900</v>
      </c>
      <c r="P64" s="87"/>
      <c r="Q64" s="235" t="s">
        <v>67</v>
      </c>
      <c r="R64" s="236"/>
      <c r="S64" s="237"/>
      <c r="T64" s="177">
        <v>2500</v>
      </c>
      <c r="U64" s="186"/>
    </row>
    <row r="65" spans="2:21" ht="15.75" customHeight="1">
      <c r="B65" s="318"/>
      <c r="C65" s="242" t="s">
        <v>68</v>
      </c>
      <c r="D65" s="236"/>
      <c r="E65" s="237"/>
      <c r="F65" s="50">
        <v>1400</v>
      </c>
      <c r="G65" s="79"/>
      <c r="H65" s="235" t="s">
        <v>332</v>
      </c>
      <c r="I65" s="237"/>
      <c r="J65" s="50">
        <v>1050</v>
      </c>
      <c r="K65" s="79"/>
      <c r="L65" s="235" t="s">
        <v>69</v>
      </c>
      <c r="M65" s="236"/>
      <c r="N65" s="237"/>
      <c r="O65" s="50">
        <v>1900</v>
      </c>
      <c r="P65" s="79"/>
      <c r="Q65" s="235" t="s">
        <v>70</v>
      </c>
      <c r="R65" s="236"/>
      <c r="S65" s="237"/>
      <c r="T65" s="50">
        <v>1900</v>
      </c>
      <c r="U65" s="80"/>
    </row>
    <row r="66" spans="2:21" ht="15.75" customHeight="1">
      <c r="B66" s="318"/>
      <c r="C66" s="242" t="s">
        <v>71</v>
      </c>
      <c r="D66" s="236"/>
      <c r="E66" s="54" t="s">
        <v>323</v>
      </c>
      <c r="F66" s="50">
        <v>150</v>
      </c>
      <c r="G66" s="79"/>
      <c r="H66" s="235" t="s">
        <v>333</v>
      </c>
      <c r="I66" s="237"/>
      <c r="J66" s="50">
        <v>450</v>
      </c>
      <c r="K66" s="79"/>
      <c r="L66" s="235"/>
      <c r="M66" s="236"/>
      <c r="N66" s="237"/>
      <c r="O66" s="50"/>
      <c r="P66" s="79"/>
      <c r="Q66" s="235" t="s">
        <v>72</v>
      </c>
      <c r="R66" s="236"/>
      <c r="S66" s="99" t="s">
        <v>334</v>
      </c>
      <c r="T66" s="176">
        <v>900</v>
      </c>
      <c r="U66" s="80"/>
    </row>
    <row r="67" spans="2:21" ht="15.75" customHeight="1">
      <c r="B67" s="201">
        <f>COUNTIF(G63:G65,"&gt;0")+COUNTIF(K63:K66,"&gt;0")+COUNTIF(P63:P65,"&gt;0")+COUNTIF(U63:U65,"&gt;0")+IF(G66+U66&gt;0,1)</f>
        <v>0</v>
      </c>
      <c r="C67" s="313"/>
      <c r="D67" s="314"/>
      <c r="E67" s="315"/>
      <c r="F67" s="176"/>
      <c r="G67" s="100"/>
      <c r="H67" s="359"/>
      <c r="I67" s="360"/>
      <c r="J67" s="176"/>
      <c r="K67" s="82"/>
      <c r="L67" s="316"/>
      <c r="M67" s="314"/>
      <c r="N67" s="315"/>
      <c r="O67" s="176"/>
      <c r="P67" s="82"/>
      <c r="Q67" s="316"/>
      <c r="R67" s="314"/>
      <c r="S67" s="315"/>
      <c r="T67" s="176"/>
      <c r="U67" s="185"/>
    </row>
    <row r="68" spans="1:22" ht="15.75" customHeight="1" thickBot="1">
      <c r="A68" s="83"/>
      <c r="B68" s="101">
        <f>F68+J68+O68+T68</f>
        <v>19600</v>
      </c>
      <c r="C68" s="348" t="s">
        <v>329</v>
      </c>
      <c r="D68" s="349"/>
      <c r="E68" s="350"/>
      <c r="F68" s="56">
        <f>SUM(F63:F67)</f>
        <v>2550</v>
      </c>
      <c r="G68" s="102">
        <f>IF(AND(G63="",G66="",G65="",G64=""),"",SUM(G63:G66))</f>
      </c>
      <c r="H68" s="351" t="s">
        <v>329</v>
      </c>
      <c r="I68" s="350"/>
      <c r="J68" s="56">
        <f>SUM(J63:J67)</f>
        <v>4000</v>
      </c>
      <c r="K68" s="102">
        <f>IF(AND(K63="",K66="",K65="",K64=""),"",SUM(K63:K66))</f>
      </c>
      <c r="L68" s="351" t="s">
        <v>329</v>
      </c>
      <c r="M68" s="349"/>
      <c r="N68" s="350"/>
      <c r="O68" s="56">
        <f>SUM(O63:O67)</f>
        <v>6300</v>
      </c>
      <c r="P68" s="102">
        <f>IF(AND(P63="",P66="",P65="",P64=""),"",SUM(P63:P66))</f>
      </c>
      <c r="Q68" s="351" t="s">
        <v>329</v>
      </c>
      <c r="R68" s="349"/>
      <c r="S68" s="350"/>
      <c r="T68" s="56">
        <f>SUM(T63:T67)</f>
        <v>6750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294" t="s">
        <v>3</v>
      </c>
      <c r="D70" s="295"/>
      <c r="E70" s="295"/>
      <c r="F70" s="296"/>
      <c r="G70" s="297"/>
      <c r="H70" s="296" t="s">
        <v>4</v>
      </c>
      <c r="I70" s="296"/>
      <c r="J70" s="296"/>
      <c r="K70" s="297"/>
      <c r="L70" s="296" t="s">
        <v>5</v>
      </c>
      <c r="M70" s="296"/>
      <c r="N70" s="296"/>
      <c r="O70" s="296"/>
      <c r="P70" s="297"/>
      <c r="Q70" s="296" t="s">
        <v>6</v>
      </c>
      <c r="R70" s="296"/>
      <c r="S70" s="296"/>
      <c r="T70" s="296"/>
      <c r="U70" s="298"/>
    </row>
    <row r="71" spans="1:22" s="42" customFormat="1" ht="17.25" customHeight="1" thickBot="1">
      <c r="A71" s="73"/>
      <c r="B71" s="74"/>
      <c r="C71" s="283" t="s">
        <v>7</v>
      </c>
      <c r="D71" s="284"/>
      <c r="E71" s="285"/>
      <c r="F71" s="48" t="s">
        <v>8</v>
      </c>
      <c r="G71" s="75" t="s">
        <v>9</v>
      </c>
      <c r="H71" s="286" t="s">
        <v>7</v>
      </c>
      <c r="I71" s="285"/>
      <c r="J71" s="48" t="s">
        <v>8</v>
      </c>
      <c r="K71" s="75" t="s">
        <v>9</v>
      </c>
      <c r="L71" s="286" t="s">
        <v>7</v>
      </c>
      <c r="M71" s="284"/>
      <c r="N71" s="285"/>
      <c r="O71" s="48" t="s">
        <v>8</v>
      </c>
      <c r="P71" s="75" t="s">
        <v>9</v>
      </c>
      <c r="Q71" s="286" t="s">
        <v>7</v>
      </c>
      <c r="R71" s="284"/>
      <c r="S71" s="285"/>
      <c r="T71" s="48" t="s">
        <v>8</v>
      </c>
      <c r="U71" s="76" t="s">
        <v>9</v>
      </c>
      <c r="V71" s="73"/>
    </row>
    <row r="72" spans="2:21" ht="15.75" customHeight="1">
      <c r="B72" s="361" t="s">
        <v>73</v>
      </c>
      <c r="C72" s="299" t="s">
        <v>74</v>
      </c>
      <c r="D72" s="239"/>
      <c r="E72" s="243"/>
      <c r="F72" s="49">
        <v>600</v>
      </c>
      <c r="G72" s="77"/>
      <c r="H72" s="221" t="s">
        <v>74</v>
      </c>
      <c r="I72" s="54" t="s">
        <v>180</v>
      </c>
      <c r="J72" s="49">
        <v>1900</v>
      </c>
      <c r="K72" s="77"/>
      <c r="L72" s="238" t="s">
        <v>74</v>
      </c>
      <c r="M72" s="239"/>
      <c r="N72" s="243"/>
      <c r="O72" s="49">
        <v>3900</v>
      </c>
      <c r="P72" s="77"/>
      <c r="Q72" s="238" t="s">
        <v>335</v>
      </c>
      <c r="R72" s="239"/>
      <c r="S72" s="54" t="s">
        <v>133</v>
      </c>
      <c r="T72" s="49">
        <v>2950</v>
      </c>
      <c r="U72" s="78"/>
    </row>
    <row r="73" spans="2:21" ht="15.75" customHeight="1">
      <c r="B73" s="318"/>
      <c r="C73" s="207" t="s">
        <v>382</v>
      </c>
      <c r="D73" s="368" t="s">
        <v>388</v>
      </c>
      <c r="E73" s="369"/>
      <c r="F73" s="50">
        <v>150</v>
      </c>
      <c r="G73" s="79"/>
      <c r="H73" s="210" t="s">
        <v>75</v>
      </c>
      <c r="I73" s="54" t="s">
        <v>182</v>
      </c>
      <c r="J73" s="50">
        <v>450</v>
      </c>
      <c r="K73" s="79"/>
      <c r="L73" s="210" t="s">
        <v>78</v>
      </c>
      <c r="M73" s="208"/>
      <c r="N73" s="209"/>
      <c r="O73" s="50">
        <v>1100</v>
      </c>
      <c r="P73" s="79"/>
      <c r="Q73" s="362" t="s">
        <v>75</v>
      </c>
      <c r="R73" s="363"/>
      <c r="S73" s="54" t="s">
        <v>183</v>
      </c>
      <c r="T73" s="50">
        <v>400</v>
      </c>
      <c r="U73" s="80"/>
    </row>
    <row r="74" spans="2:21" ht="15.75" customHeight="1">
      <c r="B74" s="318"/>
      <c r="C74" s="364" t="s">
        <v>75</v>
      </c>
      <c r="D74" s="363"/>
      <c r="E74" s="54" t="s">
        <v>383</v>
      </c>
      <c r="F74" s="50">
        <v>100</v>
      </c>
      <c r="G74" s="79"/>
      <c r="H74" s="210" t="s">
        <v>77</v>
      </c>
      <c r="I74" s="54" t="s">
        <v>334</v>
      </c>
      <c r="J74" s="50">
        <v>650</v>
      </c>
      <c r="K74" s="79"/>
      <c r="L74" s="312" t="s">
        <v>134</v>
      </c>
      <c r="M74" s="310"/>
      <c r="N74" s="311"/>
      <c r="O74" s="50">
        <v>1450</v>
      </c>
      <c r="P74" s="79"/>
      <c r="Q74" s="235" t="s">
        <v>336</v>
      </c>
      <c r="R74" s="236"/>
      <c r="S74" s="237"/>
      <c r="T74" s="50">
        <v>1150</v>
      </c>
      <c r="U74" s="80"/>
    </row>
    <row r="75" spans="2:21" ht="15.75" customHeight="1">
      <c r="B75" s="199">
        <f>COUNTIF(G72,"&gt;0")+COUNTIF(P72:P74,"&gt;0")+COUNTIF(U74,"&gt;0")+IF(K72+G73+U72&gt;0,1)+IF(G74+K73+U73&gt;0,1)+IF(G75+K74&gt;0,1)</f>
        <v>0</v>
      </c>
      <c r="C75" s="242" t="s">
        <v>76</v>
      </c>
      <c r="D75" s="236"/>
      <c r="E75" s="99" t="s">
        <v>133</v>
      </c>
      <c r="F75" s="212">
        <v>350</v>
      </c>
      <c r="G75" s="82"/>
      <c r="H75" s="316"/>
      <c r="I75" s="315"/>
      <c r="J75" s="176"/>
      <c r="K75" s="82"/>
      <c r="L75" s="316"/>
      <c r="M75" s="314"/>
      <c r="N75" s="315"/>
      <c r="O75" s="50"/>
      <c r="P75" s="82"/>
      <c r="Q75" s="316"/>
      <c r="R75" s="314"/>
      <c r="S75" s="315"/>
      <c r="T75" s="176"/>
      <c r="U75" s="185"/>
    </row>
    <row r="76" spans="1:21" ht="15.75" customHeight="1">
      <c r="A76" s="83"/>
      <c r="B76" s="84">
        <f>F76+J76+O76+T76</f>
        <v>15150</v>
      </c>
      <c r="C76" s="331" t="s">
        <v>329</v>
      </c>
      <c r="D76" s="332"/>
      <c r="E76" s="333"/>
      <c r="F76" s="51">
        <f>SUM(F72:F75)</f>
        <v>1200</v>
      </c>
      <c r="G76" s="85">
        <f>IF(AND(G75="",G74="",G73="",G72=""),"",SUM(G72:G75))</f>
      </c>
      <c r="H76" s="334" t="s">
        <v>329</v>
      </c>
      <c r="I76" s="333"/>
      <c r="J76" s="51">
        <f>SUM(J72:J75)</f>
        <v>3000</v>
      </c>
      <c r="K76" s="85">
        <f>IF(AND(K74="",K73="",K72=""),"",SUM(K72:K75))</f>
      </c>
      <c r="L76" s="334" t="s">
        <v>329</v>
      </c>
      <c r="M76" s="332"/>
      <c r="N76" s="333"/>
      <c r="O76" s="51">
        <f>SUM(O72:O75)</f>
        <v>6450</v>
      </c>
      <c r="P76" s="85">
        <f>IF(AND(P74="",P73="",P72=""),"",SUM(P72:P74))</f>
      </c>
      <c r="Q76" s="334" t="s">
        <v>329</v>
      </c>
      <c r="R76" s="332"/>
      <c r="S76" s="333"/>
      <c r="T76" s="51">
        <f>SUM(T72:T75)</f>
        <v>4500</v>
      </c>
      <c r="U76" s="86">
        <f>IF(AND(U74="",U73="",U72=""),"",SUM(U72:U75))</f>
      </c>
    </row>
    <row r="77" spans="2:21" ht="15.75" customHeight="1">
      <c r="B77" s="317" t="s">
        <v>79</v>
      </c>
      <c r="C77" s="365" t="s">
        <v>384</v>
      </c>
      <c r="D77" s="366"/>
      <c r="E77" s="54" t="s">
        <v>383</v>
      </c>
      <c r="F77" s="213">
        <v>150</v>
      </c>
      <c r="G77" s="87"/>
      <c r="H77" s="211" t="s">
        <v>384</v>
      </c>
      <c r="I77" s="54" t="s">
        <v>182</v>
      </c>
      <c r="J77" s="213">
        <v>600</v>
      </c>
      <c r="K77" s="87"/>
      <c r="L77" s="322" t="s">
        <v>80</v>
      </c>
      <c r="M77" s="320"/>
      <c r="N77" s="321"/>
      <c r="O77" s="213">
        <v>700</v>
      </c>
      <c r="P77" s="87"/>
      <c r="Q77" s="367" t="s">
        <v>384</v>
      </c>
      <c r="R77" s="366"/>
      <c r="S77" s="54" t="s">
        <v>183</v>
      </c>
      <c r="T77" s="213">
        <v>750</v>
      </c>
      <c r="U77" s="186"/>
    </row>
    <row r="78" spans="2:21" ht="15.75" customHeight="1">
      <c r="B78" s="318"/>
      <c r="C78" s="242"/>
      <c r="D78" s="236"/>
      <c r="E78" s="237"/>
      <c r="F78" s="50"/>
      <c r="G78" s="79"/>
      <c r="H78" s="235"/>
      <c r="I78" s="237"/>
      <c r="J78" s="50"/>
      <c r="K78" s="79"/>
      <c r="L78" s="235" t="s">
        <v>81</v>
      </c>
      <c r="M78" s="236"/>
      <c r="N78" s="237"/>
      <c r="O78" s="50">
        <v>500</v>
      </c>
      <c r="P78" s="79"/>
      <c r="Q78" s="235"/>
      <c r="R78" s="236"/>
      <c r="S78" s="237"/>
      <c r="T78" s="50"/>
      <c r="U78" s="80"/>
    </row>
    <row r="79" spans="2:21" ht="15.75" customHeight="1">
      <c r="B79" s="318"/>
      <c r="C79" s="242"/>
      <c r="D79" s="236"/>
      <c r="E79" s="237"/>
      <c r="F79" s="50"/>
      <c r="G79" s="79"/>
      <c r="H79" s="235"/>
      <c r="I79" s="237"/>
      <c r="J79" s="50"/>
      <c r="K79" s="79"/>
      <c r="L79" s="235"/>
      <c r="M79" s="236"/>
      <c r="N79" s="237"/>
      <c r="O79" s="50"/>
      <c r="P79" s="79"/>
      <c r="Q79" s="235"/>
      <c r="R79" s="236"/>
      <c r="S79" s="237"/>
      <c r="T79" s="50"/>
      <c r="U79" s="80"/>
    </row>
    <row r="80" spans="2:21" ht="15.75" customHeight="1">
      <c r="B80" s="202">
        <f>+COUNTIF(P77:P78,"&gt;0")+IF(G77+K77+U77&gt;0,1)</f>
        <v>0</v>
      </c>
      <c r="C80" s="242"/>
      <c r="D80" s="236"/>
      <c r="E80" s="237"/>
      <c r="F80" s="176"/>
      <c r="G80" s="82"/>
      <c r="H80" s="316"/>
      <c r="I80" s="315"/>
      <c r="J80" s="176"/>
      <c r="K80" s="82"/>
      <c r="L80" s="316"/>
      <c r="M80" s="314"/>
      <c r="N80" s="315"/>
      <c r="O80" s="176"/>
      <c r="P80" s="82"/>
      <c r="Q80" s="316"/>
      <c r="R80" s="314"/>
      <c r="S80" s="315"/>
      <c r="T80" s="176"/>
      <c r="U80" s="185"/>
    </row>
    <row r="81" spans="1:21" ht="15.75" customHeight="1">
      <c r="A81" s="83"/>
      <c r="B81" s="91">
        <f>F81+J81+O81+T81</f>
        <v>2700</v>
      </c>
      <c r="C81" s="331" t="s">
        <v>329</v>
      </c>
      <c r="D81" s="332"/>
      <c r="E81" s="333"/>
      <c r="F81" s="52">
        <f>SUM(F77:F80)</f>
        <v>150</v>
      </c>
      <c r="G81" s="85">
        <f>IF(AND(G79="",G78="",G77=""),"",SUM(G77:G80))</f>
      </c>
      <c r="H81" s="334" t="s">
        <v>329</v>
      </c>
      <c r="I81" s="333"/>
      <c r="J81" s="52">
        <f>SUM(J77:J80)</f>
        <v>600</v>
      </c>
      <c r="K81" s="85">
        <f>IF(AND(K79="",K78="",K77=""),"",SUM(K77:K80))</f>
      </c>
      <c r="L81" s="334" t="s">
        <v>329</v>
      </c>
      <c r="M81" s="332"/>
      <c r="N81" s="333"/>
      <c r="O81" s="52">
        <f>SUM(O77:O80)</f>
        <v>1200</v>
      </c>
      <c r="P81" s="85">
        <f>IF(AND(P79="",P78="",P77=""),"",SUM(P77:P80))</f>
      </c>
      <c r="Q81" s="334" t="s">
        <v>329</v>
      </c>
      <c r="R81" s="332"/>
      <c r="S81" s="333"/>
      <c r="T81" s="52">
        <f>SUM(T77:T80)</f>
        <v>750</v>
      </c>
      <c r="U81" s="86">
        <f>IF(AND(U79="",U78="",U77=""),"",SUM(U77:U80))</f>
      </c>
    </row>
    <row r="82" spans="2:21" ht="15.75" customHeight="1">
      <c r="B82" s="317" t="s">
        <v>82</v>
      </c>
      <c r="C82" s="319" t="s">
        <v>83</v>
      </c>
      <c r="D82" s="320"/>
      <c r="E82" s="321"/>
      <c r="F82" s="59">
        <v>1300</v>
      </c>
      <c r="G82" s="108"/>
      <c r="H82" s="322" t="s">
        <v>84</v>
      </c>
      <c r="I82" s="321"/>
      <c r="J82" s="59">
        <v>800</v>
      </c>
      <c r="K82" s="108"/>
      <c r="L82" s="322" t="s">
        <v>84</v>
      </c>
      <c r="M82" s="320"/>
      <c r="N82" s="321"/>
      <c r="O82" s="59">
        <v>3400</v>
      </c>
      <c r="P82" s="108"/>
      <c r="Q82" s="322" t="s">
        <v>84</v>
      </c>
      <c r="R82" s="320"/>
      <c r="S82" s="321"/>
      <c r="T82" s="59">
        <v>2450</v>
      </c>
      <c r="U82" s="109"/>
    </row>
    <row r="83" spans="2:21" ht="15.75" customHeight="1">
      <c r="B83" s="318"/>
      <c r="C83" s="242"/>
      <c r="D83" s="236"/>
      <c r="E83" s="237"/>
      <c r="F83" s="50"/>
      <c r="G83" s="79"/>
      <c r="H83" s="235"/>
      <c r="I83" s="237"/>
      <c r="J83" s="50"/>
      <c r="K83" s="79"/>
      <c r="L83" s="235"/>
      <c r="M83" s="236"/>
      <c r="N83" s="237"/>
      <c r="O83" s="50"/>
      <c r="P83" s="79"/>
      <c r="Q83" s="235"/>
      <c r="R83" s="236"/>
      <c r="S83" s="237"/>
      <c r="T83" s="50"/>
      <c r="U83" s="80"/>
    </row>
    <row r="84" spans="2:21" ht="15.75" customHeight="1">
      <c r="B84" s="318"/>
      <c r="C84" s="242"/>
      <c r="D84" s="236"/>
      <c r="E84" s="237"/>
      <c r="F84" s="50"/>
      <c r="G84" s="79"/>
      <c r="H84" s="235"/>
      <c r="I84" s="237"/>
      <c r="J84" s="50"/>
      <c r="K84" s="79"/>
      <c r="L84" s="235"/>
      <c r="M84" s="236"/>
      <c r="N84" s="237"/>
      <c r="O84" s="50"/>
      <c r="P84" s="79"/>
      <c r="Q84" s="235"/>
      <c r="R84" s="236"/>
      <c r="S84" s="237"/>
      <c r="T84" s="50"/>
      <c r="U84" s="80"/>
    </row>
    <row r="85" spans="2:21" ht="15.75" customHeight="1">
      <c r="B85" s="200">
        <f>COUNTIF(G82,"&gt;0")+COUNTIF(K82,"&gt;0")+COUNTIF(P82,"&gt;0")+COUNTIF(U82,"&gt;0")</f>
        <v>0</v>
      </c>
      <c r="C85" s="242"/>
      <c r="D85" s="236"/>
      <c r="E85" s="237"/>
      <c r="F85" s="53"/>
      <c r="G85" s="94"/>
      <c r="H85" s="316"/>
      <c r="I85" s="315"/>
      <c r="J85" s="53"/>
      <c r="K85" s="94"/>
      <c r="L85" s="316"/>
      <c r="M85" s="314"/>
      <c r="N85" s="315"/>
      <c r="O85" s="53"/>
      <c r="P85" s="94"/>
      <c r="Q85" s="316"/>
      <c r="R85" s="314"/>
      <c r="S85" s="315"/>
      <c r="T85" s="53"/>
      <c r="U85" s="97"/>
    </row>
    <row r="86" spans="1:22" ht="15.75" customHeight="1">
      <c r="A86" s="83"/>
      <c r="B86" s="84">
        <f>F86+J86+O86+T86</f>
        <v>7950</v>
      </c>
      <c r="C86" s="331" t="s">
        <v>329</v>
      </c>
      <c r="D86" s="332"/>
      <c r="E86" s="333"/>
      <c r="F86" s="51">
        <f>SUM(F82:F85)</f>
        <v>1300</v>
      </c>
      <c r="G86" s="85">
        <f>IF(AND(G84="",G83="",G82=""),"",SUM(G82:G85))</f>
      </c>
      <c r="H86" s="334" t="s">
        <v>329</v>
      </c>
      <c r="I86" s="333"/>
      <c r="J86" s="51">
        <f>SUM(J82:J85)</f>
        <v>800</v>
      </c>
      <c r="K86" s="85">
        <f>IF(AND(K84="",K83="",K82=""),"",SUM(K82:K85))</f>
      </c>
      <c r="L86" s="334" t="s">
        <v>329</v>
      </c>
      <c r="M86" s="332"/>
      <c r="N86" s="333"/>
      <c r="O86" s="51">
        <f>SUM(O82:O85)</f>
        <v>3400</v>
      </c>
      <c r="P86" s="85">
        <f>IF(AND(P84="",P83="",P82=""),"",SUM(P82:P85))</f>
      </c>
      <c r="Q86" s="334" t="s">
        <v>329</v>
      </c>
      <c r="R86" s="332"/>
      <c r="S86" s="333"/>
      <c r="T86" s="51">
        <f>SUM(T82:T85)</f>
        <v>2450</v>
      </c>
      <c r="U86" s="86">
        <f>IF(AND(U84="",U83="",U82=""),"",SUM(U82:U85))</f>
      </c>
      <c r="V86" s="203">
        <f>COUNTIF(G82,"&gt;0")+COUNTIF(K82,"&gt;0")+COUNTIF(P82,"&gt;0")+COUNTIF(U82,"&gt;0")</f>
        <v>0</v>
      </c>
    </row>
    <row r="87" spans="2:21" ht="15.75" customHeight="1">
      <c r="B87" s="317" t="s">
        <v>85</v>
      </c>
      <c r="C87" s="319" t="s">
        <v>86</v>
      </c>
      <c r="D87" s="320"/>
      <c r="E87" s="321"/>
      <c r="F87" s="177">
        <v>1500</v>
      </c>
      <c r="G87" s="87"/>
      <c r="H87" s="322" t="s">
        <v>87</v>
      </c>
      <c r="I87" s="321"/>
      <c r="J87" s="177">
        <v>600</v>
      </c>
      <c r="K87" s="87"/>
      <c r="L87" s="322" t="s">
        <v>87</v>
      </c>
      <c r="M87" s="320"/>
      <c r="N87" s="321"/>
      <c r="O87" s="177">
        <v>1500</v>
      </c>
      <c r="P87" s="87"/>
      <c r="Q87" s="322" t="s">
        <v>88</v>
      </c>
      <c r="R87" s="320"/>
      <c r="S87" s="321"/>
      <c r="T87" s="177">
        <v>1100</v>
      </c>
      <c r="U87" s="186"/>
    </row>
    <row r="88" spans="2:24" ht="15.75" customHeight="1">
      <c r="B88" s="318"/>
      <c r="C88" s="207" t="s">
        <v>89</v>
      </c>
      <c r="D88" s="208"/>
      <c r="E88" s="54" t="s">
        <v>180</v>
      </c>
      <c r="F88" s="50">
        <v>850</v>
      </c>
      <c r="G88" s="79"/>
      <c r="H88" s="235" t="s">
        <v>90</v>
      </c>
      <c r="I88" s="237"/>
      <c r="J88" s="50">
        <v>750</v>
      </c>
      <c r="K88" s="79"/>
      <c r="L88" s="235" t="s">
        <v>90</v>
      </c>
      <c r="M88" s="236"/>
      <c r="N88" s="237"/>
      <c r="O88" s="50">
        <v>800</v>
      </c>
      <c r="P88" s="79"/>
      <c r="Q88" s="210" t="s">
        <v>91</v>
      </c>
      <c r="R88" s="208"/>
      <c r="S88" s="99" t="s">
        <v>324</v>
      </c>
      <c r="T88" s="50">
        <v>250</v>
      </c>
      <c r="U88" s="80"/>
      <c r="V88" s="121"/>
      <c r="W88" s="37"/>
      <c r="X88" s="37"/>
    </row>
    <row r="89" spans="2:24" ht="15.75" customHeight="1">
      <c r="B89" s="318"/>
      <c r="C89" s="242"/>
      <c r="D89" s="236"/>
      <c r="E89" s="237"/>
      <c r="F89" s="50"/>
      <c r="G89" s="79"/>
      <c r="H89" s="210" t="s">
        <v>91</v>
      </c>
      <c r="I89" s="54" t="s">
        <v>323</v>
      </c>
      <c r="J89" s="50">
        <v>100</v>
      </c>
      <c r="K89" s="79"/>
      <c r="L89" s="235" t="s">
        <v>89</v>
      </c>
      <c r="M89" s="236"/>
      <c r="N89" s="237"/>
      <c r="O89" s="50">
        <v>1800</v>
      </c>
      <c r="P89" s="79"/>
      <c r="Q89" s="210" t="s">
        <v>89</v>
      </c>
      <c r="R89" s="208"/>
      <c r="S89" s="99" t="s">
        <v>314</v>
      </c>
      <c r="T89" s="50">
        <v>750</v>
      </c>
      <c r="U89" s="80"/>
      <c r="V89" s="121"/>
      <c r="W89" s="37"/>
      <c r="X89" s="37"/>
    </row>
    <row r="90" spans="2:24" ht="15.75" customHeight="1">
      <c r="B90" s="318"/>
      <c r="C90" s="242"/>
      <c r="D90" s="236"/>
      <c r="E90" s="237"/>
      <c r="F90" s="50"/>
      <c r="G90" s="79"/>
      <c r="H90" s="235" t="s">
        <v>89</v>
      </c>
      <c r="I90" s="237"/>
      <c r="J90" s="50">
        <v>750</v>
      </c>
      <c r="K90" s="79"/>
      <c r="L90" s="235" t="s">
        <v>210</v>
      </c>
      <c r="M90" s="236"/>
      <c r="N90" s="237"/>
      <c r="O90" s="50">
        <v>1000</v>
      </c>
      <c r="P90" s="79"/>
      <c r="Q90" s="235"/>
      <c r="R90" s="236"/>
      <c r="S90" s="237"/>
      <c r="T90" s="50"/>
      <c r="U90" s="80"/>
      <c r="V90" s="121"/>
      <c r="W90" s="37"/>
      <c r="X90" s="37"/>
    </row>
    <row r="91" spans="2:21" ht="15.75" customHeight="1">
      <c r="B91" s="199">
        <f>COUNTIF(G87,"&gt;0")+COUNTIF(K87:K88,"&gt;0")+COUNTIF(P87:P90,"&gt;0")+COUNTIF(U87,"&gt;0")+COUNTIF(K90,"&gt;0")+IF(K89+U88&gt;0,1)+IF(G88+U89&gt;0,1)</f>
        <v>0</v>
      </c>
      <c r="C91" s="242"/>
      <c r="D91" s="236"/>
      <c r="E91" s="237"/>
      <c r="F91" s="176"/>
      <c r="G91" s="82"/>
      <c r="H91" s="316"/>
      <c r="I91" s="315"/>
      <c r="J91" s="176"/>
      <c r="K91" s="82"/>
      <c r="L91" s="235"/>
      <c r="M91" s="236"/>
      <c r="N91" s="237"/>
      <c r="O91" s="176"/>
      <c r="P91" s="82"/>
      <c r="Q91" s="235"/>
      <c r="R91" s="236"/>
      <c r="S91" s="237"/>
      <c r="T91" s="176"/>
      <c r="U91" s="185"/>
    </row>
    <row r="92" spans="1:21" ht="15.75" customHeight="1">
      <c r="A92" s="83"/>
      <c r="B92" s="84">
        <f>F92+J92+O92+T92</f>
        <v>11750</v>
      </c>
      <c r="C92" s="331" t="s">
        <v>329</v>
      </c>
      <c r="D92" s="332"/>
      <c r="E92" s="333"/>
      <c r="F92" s="51">
        <f>SUM(F87:F91)</f>
        <v>2350</v>
      </c>
      <c r="G92" s="85">
        <f>IF(AND(G87="",G89="",G88=""),"",SUM(G87:G90))</f>
      </c>
      <c r="H92" s="334" t="s">
        <v>329</v>
      </c>
      <c r="I92" s="333"/>
      <c r="J92" s="51">
        <f>SUM(J87:J91)</f>
        <v>2200</v>
      </c>
      <c r="K92" s="85">
        <f>IF(AND(K90="",K87="",K89="",K88=""),"",SUM(K87:K90))</f>
      </c>
      <c r="L92" s="334" t="s">
        <v>329</v>
      </c>
      <c r="M92" s="332"/>
      <c r="N92" s="333"/>
      <c r="O92" s="51">
        <f>SUM(O87:O91)</f>
        <v>5100</v>
      </c>
      <c r="P92" s="85">
        <f>IF(AND(P90="",P87="",P89="",P88=""),"",SUM(P87:P90))</f>
      </c>
      <c r="Q92" s="334" t="s">
        <v>329</v>
      </c>
      <c r="R92" s="332"/>
      <c r="S92" s="333"/>
      <c r="T92" s="51">
        <f>SUM(T87:T91)</f>
        <v>2100</v>
      </c>
      <c r="U92" s="86">
        <f>IF(AND(U87="",U89="",U88=""),"",SUM(U87:U90))</f>
      </c>
    </row>
    <row r="93" spans="2:21" ht="15.75" customHeight="1">
      <c r="B93" s="317" t="s">
        <v>92</v>
      </c>
      <c r="C93" s="319" t="s">
        <v>93</v>
      </c>
      <c r="D93" s="320"/>
      <c r="E93" s="107" t="s">
        <v>320</v>
      </c>
      <c r="F93" s="177">
        <v>150</v>
      </c>
      <c r="G93" s="87"/>
      <c r="H93" s="190" t="s">
        <v>93</v>
      </c>
      <c r="I93" s="107" t="s">
        <v>321</v>
      </c>
      <c r="J93" s="177">
        <v>150</v>
      </c>
      <c r="K93" s="87"/>
      <c r="L93" s="322" t="s">
        <v>93</v>
      </c>
      <c r="M93" s="320"/>
      <c r="N93" s="321"/>
      <c r="O93" s="177">
        <v>750</v>
      </c>
      <c r="P93" s="87"/>
      <c r="Q93" s="322" t="s">
        <v>93</v>
      </c>
      <c r="R93" s="320"/>
      <c r="S93" s="107" t="s">
        <v>322</v>
      </c>
      <c r="T93" s="177">
        <v>200</v>
      </c>
      <c r="U93" s="186"/>
    </row>
    <row r="94" spans="2:21" ht="15.75" customHeight="1">
      <c r="B94" s="318"/>
      <c r="C94" s="171" t="s">
        <v>94</v>
      </c>
      <c r="D94" s="368" t="s">
        <v>207</v>
      </c>
      <c r="E94" s="369"/>
      <c r="F94" s="50">
        <v>200</v>
      </c>
      <c r="G94" s="79"/>
      <c r="H94" s="180" t="s">
        <v>337</v>
      </c>
      <c r="I94" s="54" t="s">
        <v>321</v>
      </c>
      <c r="J94" s="50">
        <v>200</v>
      </c>
      <c r="K94" s="79"/>
      <c r="L94" s="180" t="s">
        <v>96</v>
      </c>
      <c r="M94" s="172"/>
      <c r="N94" s="173"/>
      <c r="O94" s="50">
        <v>800</v>
      </c>
      <c r="P94" s="79"/>
      <c r="Q94" s="312" t="s">
        <v>95</v>
      </c>
      <c r="R94" s="310"/>
      <c r="S94" s="54" t="s">
        <v>338</v>
      </c>
      <c r="T94" s="50">
        <v>350</v>
      </c>
      <c r="U94" s="80"/>
    </row>
    <row r="95" spans="2:21" ht="15.75" customHeight="1">
      <c r="B95" s="318"/>
      <c r="C95" s="242" t="s">
        <v>96</v>
      </c>
      <c r="D95" s="236"/>
      <c r="E95" s="54" t="s">
        <v>339</v>
      </c>
      <c r="F95" s="50">
        <v>350</v>
      </c>
      <c r="G95" s="79"/>
      <c r="H95" s="180" t="s">
        <v>98</v>
      </c>
      <c r="I95" s="54" t="s">
        <v>340</v>
      </c>
      <c r="J95" s="50">
        <v>550</v>
      </c>
      <c r="K95" s="79"/>
      <c r="L95" s="235" t="s">
        <v>341</v>
      </c>
      <c r="M95" s="236"/>
      <c r="N95" s="237"/>
      <c r="O95" s="50">
        <v>1200</v>
      </c>
      <c r="P95" s="79"/>
      <c r="Q95" s="235" t="s">
        <v>98</v>
      </c>
      <c r="R95" s="236"/>
      <c r="S95" s="107" t="s">
        <v>342</v>
      </c>
      <c r="T95" s="50">
        <v>600</v>
      </c>
      <c r="U95" s="80"/>
    </row>
    <row r="96" spans="2:23" ht="15.75" customHeight="1">
      <c r="B96" s="318"/>
      <c r="C96" s="242" t="s">
        <v>97</v>
      </c>
      <c r="D96" s="236"/>
      <c r="E96" s="237"/>
      <c r="F96" s="50">
        <v>450</v>
      </c>
      <c r="G96" s="79"/>
      <c r="H96" s="312"/>
      <c r="I96" s="311"/>
      <c r="J96" s="50"/>
      <c r="K96" s="79"/>
      <c r="L96" s="235"/>
      <c r="M96" s="236"/>
      <c r="N96" s="237"/>
      <c r="O96" s="50"/>
      <c r="P96" s="79"/>
      <c r="Q96" s="235"/>
      <c r="R96" s="236"/>
      <c r="S96" s="237"/>
      <c r="T96" s="50"/>
      <c r="U96" s="80"/>
      <c r="W96" s="204"/>
    </row>
    <row r="97" spans="2:23" ht="15.75" customHeight="1">
      <c r="B97" s="198">
        <f>COUNTIF(G94,"&gt;0")+COUNTIF(G96,"&gt;0")+COUNTIF(P93:P95,"&gt;0")+IF(G93+K93+U93&gt;0,1,0)+IF(G95+K94+U94&gt;0,1,0)+IF(K95+U95&gt;0,1,0)</f>
        <v>0</v>
      </c>
      <c r="C97" s="242"/>
      <c r="D97" s="236"/>
      <c r="E97" s="237"/>
      <c r="F97" s="176"/>
      <c r="G97" s="82"/>
      <c r="H97" s="316"/>
      <c r="I97" s="315"/>
      <c r="J97" s="176"/>
      <c r="K97" s="82"/>
      <c r="L97" s="235"/>
      <c r="M97" s="236"/>
      <c r="N97" s="237"/>
      <c r="O97" s="176"/>
      <c r="P97" s="82"/>
      <c r="Q97" s="235"/>
      <c r="R97" s="236"/>
      <c r="S97" s="237"/>
      <c r="T97" s="176"/>
      <c r="U97" s="185"/>
      <c r="W97" s="204"/>
    </row>
    <row r="98" spans="1:23" ht="15.75" customHeight="1">
      <c r="A98" s="83"/>
      <c r="B98" s="84">
        <f>F98+J98+O98+T98</f>
        <v>5950</v>
      </c>
      <c r="C98" s="331" t="s">
        <v>343</v>
      </c>
      <c r="D98" s="332"/>
      <c r="E98" s="333"/>
      <c r="F98" s="51">
        <f>SUM(F93:F97)</f>
        <v>1150</v>
      </c>
      <c r="G98" s="85">
        <f>IF(AND(G96="",G93="",G95="",G94=""),"",SUM(G93:G96))</f>
      </c>
      <c r="H98" s="334" t="s">
        <v>343</v>
      </c>
      <c r="I98" s="333"/>
      <c r="J98" s="51">
        <f>SUM(J93:J97)</f>
        <v>900</v>
      </c>
      <c r="K98" s="85">
        <f>IF(AND(K93="",K95="",K94=""),"",SUM(K93:K95))</f>
      </c>
      <c r="L98" s="334" t="s">
        <v>343</v>
      </c>
      <c r="M98" s="332"/>
      <c r="N98" s="333"/>
      <c r="O98" s="51">
        <f>SUM(O93:O97)</f>
        <v>2750</v>
      </c>
      <c r="P98" s="85">
        <f>IF(AND(P93="",P95="",P94=""),"",SUM(P93:P95))</f>
      </c>
      <c r="Q98" s="334" t="s">
        <v>343</v>
      </c>
      <c r="R98" s="332"/>
      <c r="S98" s="333"/>
      <c r="T98" s="51">
        <f>SUM(T93:T97)</f>
        <v>1150</v>
      </c>
      <c r="U98" s="86">
        <f>IF(AND(U93="",U95="",U94=""),"",SUM(U93:U95))</f>
      </c>
      <c r="V98" s="66"/>
      <c r="W98" s="204"/>
    </row>
    <row r="99" spans="2:23" ht="15.75" customHeight="1">
      <c r="B99" s="370" t="s">
        <v>99</v>
      </c>
      <c r="C99" s="319" t="s">
        <v>100</v>
      </c>
      <c r="D99" s="320"/>
      <c r="E99" s="321"/>
      <c r="F99" s="177">
        <v>2050</v>
      </c>
      <c r="G99" s="87"/>
      <c r="H99" s="322" t="s">
        <v>101</v>
      </c>
      <c r="I99" s="321"/>
      <c r="J99" s="177">
        <v>1650</v>
      </c>
      <c r="K99" s="87"/>
      <c r="L99" s="322" t="s">
        <v>128</v>
      </c>
      <c r="M99" s="320"/>
      <c r="N99" s="321"/>
      <c r="O99" s="177">
        <v>4000</v>
      </c>
      <c r="P99" s="87"/>
      <c r="Q99" s="322" t="s">
        <v>128</v>
      </c>
      <c r="R99" s="320"/>
      <c r="S99" s="321"/>
      <c r="T99" s="177">
        <v>2800</v>
      </c>
      <c r="U99" s="186"/>
      <c r="V99" s="203">
        <f>COUNTIF(G99,"&gt;0")+COUNTIF(K99,"&gt;0")+COUNTIF(P99,"&gt;0")+COUNTIF(U99,"&gt;0")</f>
        <v>0</v>
      </c>
      <c r="W99" s="204"/>
    </row>
    <row r="100" spans="2:23" ht="15.75" customHeight="1">
      <c r="B100" s="371"/>
      <c r="C100" s="242"/>
      <c r="D100" s="236"/>
      <c r="E100" s="237"/>
      <c r="F100" s="50"/>
      <c r="G100" s="79"/>
      <c r="H100" s="180"/>
      <c r="I100" s="55"/>
      <c r="J100" s="50"/>
      <c r="K100" s="79"/>
      <c r="L100" s="235"/>
      <c r="M100" s="236"/>
      <c r="N100" s="237"/>
      <c r="O100" s="50"/>
      <c r="P100" s="79"/>
      <c r="Q100" s="235"/>
      <c r="R100" s="236"/>
      <c r="S100" s="237"/>
      <c r="T100" s="50"/>
      <c r="U100" s="80"/>
      <c r="W100" s="204"/>
    </row>
    <row r="101" spans="2:23" ht="15.75" customHeight="1">
      <c r="B101" s="371"/>
      <c r="C101" s="242"/>
      <c r="D101" s="236"/>
      <c r="E101" s="237"/>
      <c r="F101" s="50"/>
      <c r="G101" s="79"/>
      <c r="H101" s="180"/>
      <c r="I101" s="55"/>
      <c r="J101" s="50"/>
      <c r="K101" s="79"/>
      <c r="L101" s="235"/>
      <c r="M101" s="236"/>
      <c r="N101" s="237"/>
      <c r="O101" s="50"/>
      <c r="P101" s="79"/>
      <c r="Q101" s="235"/>
      <c r="R101" s="236"/>
      <c r="S101" s="237"/>
      <c r="T101" s="50"/>
      <c r="U101" s="80"/>
      <c r="W101" s="204"/>
    </row>
    <row r="102" spans="2:23" ht="15.75" customHeight="1">
      <c r="B102" s="200">
        <f>IF(AND(G94&gt;0,U99&gt;0),0,COUNTIF(U99,"&gt;0"))+COUNTIF(G99,"&gt;0")+COUNTIF(K99,"&gt;0")+COUNTIF(P99,"&gt;0")</f>
        <v>0</v>
      </c>
      <c r="C102" s="242"/>
      <c r="D102" s="236"/>
      <c r="E102" s="237"/>
      <c r="F102" s="176"/>
      <c r="G102" s="82"/>
      <c r="H102" s="184"/>
      <c r="I102" s="110"/>
      <c r="J102" s="176"/>
      <c r="K102" s="82"/>
      <c r="L102" s="235"/>
      <c r="M102" s="236"/>
      <c r="N102" s="237"/>
      <c r="O102" s="176"/>
      <c r="P102" s="82"/>
      <c r="Q102" s="235"/>
      <c r="R102" s="236"/>
      <c r="S102" s="237"/>
      <c r="T102" s="176"/>
      <c r="U102" s="185"/>
      <c r="W102" s="204"/>
    </row>
    <row r="103" spans="1:21" ht="15.75" customHeight="1">
      <c r="A103" s="83"/>
      <c r="B103" s="84">
        <f>F103+J103+O103+T103</f>
        <v>10500</v>
      </c>
      <c r="C103" s="331" t="s">
        <v>343</v>
      </c>
      <c r="D103" s="332"/>
      <c r="E103" s="333"/>
      <c r="F103" s="51">
        <f>SUM(F99:F102)</f>
        <v>2050</v>
      </c>
      <c r="G103" s="85">
        <f>IF(AND(G101="",G100="",G99=""),"",SUM(G99:G101))</f>
      </c>
      <c r="H103" s="334" t="s">
        <v>343</v>
      </c>
      <c r="I103" s="333"/>
      <c r="J103" s="51">
        <f>SUM(J99:J102)</f>
        <v>1650</v>
      </c>
      <c r="K103" s="85">
        <f>IF(AND(K101="",K100="",K99=""),"",SUM(K99:K101))</f>
      </c>
      <c r="L103" s="334" t="s">
        <v>343</v>
      </c>
      <c r="M103" s="332"/>
      <c r="N103" s="333"/>
      <c r="O103" s="51">
        <f>SUM(O99:O102)</f>
        <v>4000</v>
      </c>
      <c r="P103" s="85">
        <f>IF(AND(P101="",P100="",P99=""),"",SUM(P99:P101))</f>
      </c>
      <c r="Q103" s="334" t="s">
        <v>343</v>
      </c>
      <c r="R103" s="332"/>
      <c r="S103" s="333"/>
      <c r="T103" s="51">
        <f>SUM(T99:T102)</f>
        <v>2800</v>
      </c>
      <c r="U103" s="86">
        <f>IF(AND(U101="",U100="",U99=""),"",SUM(U99:U101))</f>
      </c>
    </row>
    <row r="104" spans="2:22" ht="15.75" customHeight="1">
      <c r="B104" s="370" t="s">
        <v>102</v>
      </c>
      <c r="C104" s="319" t="s">
        <v>103</v>
      </c>
      <c r="D104" s="320"/>
      <c r="E104" s="321"/>
      <c r="F104" s="177">
        <v>2400</v>
      </c>
      <c r="G104" s="87"/>
      <c r="H104" s="322" t="s">
        <v>104</v>
      </c>
      <c r="I104" s="321"/>
      <c r="J104" s="177">
        <v>650</v>
      </c>
      <c r="K104" s="87"/>
      <c r="L104" s="322" t="s">
        <v>103</v>
      </c>
      <c r="M104" s="320"/>
      <c r="N104" s="321"/>
      <c r="O104" s="177">
        <v>2050</v>
      </c>
      <c r="P104" s="87"/>
      <c r="Q104" s="322" t="s">
        <v>105</v>
      </c>
      <c r="R104" s="320"/>
      <c r="S104" s="321"/>
      <c r="T104" s="177">
        <v>750</v>
      </c>
      <c r="U104" s="186"/>
      <c r="V104" s="203">
        <f>COUNTIF(G104:G105,"&gt;0")+COUNTIF(K104:K106,"&gt;0")+COUNTIF(P104:P105,"&gt;0")+COUNTIF(U104:U105,"&gt;0")</f>
        <v>0</v>
      </c>
    </row>
    <row r="105" spans="2:21" ht="15.75" customHeight="1">
      <c r="B105" s="371"/>
      <c r="C105" s="242" t="s">
        <v>106</v>
      </c>
      <c r="D105" s="236"/>
      <c r="E105" s="237"/>
      <c r="F105" s="177">
        <v>100</v>
      </c>
      <c r="G105" s="79"/>
      <c r="H105" s="235" t="s">
        <v>105</v>
      </c>
      <c r="I105" s="237"/>
      <c r="J105" s="50">
        <v>850</v>
      </c>
      <c r="K105" s="79"/>
      <c r="L105" s="235" t="s">
        <v>104</v>
      </c>
      <c r="M105" s="236"/>
      <c r="N105" s="237"/>
      <c r="O105" s="50">
        <v>1700</v>
      </c>
      <c r="P105" s="79"/>
      <c r="Q105" s="235" t="s">
        <v>103</v>
      </c>
      <c r="R105" s="236"/>
      <c r="S105" s="237"/>
      <c r="T105" s="50">
        <v>2750</v>
      </c>
      <c r="U105" s="80"/>
    </row>
    <row r="106" spans="2:21" ht="15.75" customHeight="1">
      <c r="B106" s="371"/>
      <c r="C106" s="242"/>
      <c r="D106" s="236"/>
      <c r="E106" s="237"/>
      <c r="F106" s="50"/>
      <c r="G106" s="79"/>
      <c r="H106" s="235" t="s">
        <v>107</v>
      </c>
      <c r="I106" s="237"/>
      <c r="J106" s="50">
        <v>400</v>
      </c>
      <c r="K106" s="79"/>
      <c r="L106" s="235"/>
      <c r="M106" s="236"/>
      <c r="N106" s="237"/>
      <c r="O106" s="50"/>
      <c r="P106" s="79"/>
      <c r="Q106" s="235"/>
      <c r="R106" s="236"/>
      <c r="S106" s="237"/>
      <c r="T106" s="50"/>
      <c r="U106" s="80"/>
    </row>
    <row r="107" spans="2:21" ht="15.75" customHeight="1">
      <c r="B107" s="371"/>
      <c r="C107" s="242" t="s">
        <v>173</v>
      </c>
      <c r="D107" s="236"/>
      <c r="E107" s="237"/>
      <c r="F107" s="50"/>
      <c r="G107" s="79"/>
      <c r="H107" s="312"/>
      <c r="I107" s="311"/>
      <c r="J107" s="50"/>
      <c r="K107" s="79"/>
      <c r="L107" s="235"/>
      <c r="M107" s="236"/>
      <c r="N107" s="237"/>
      <c r="O107" s="50"/>
      <c r="P107" s="79"/>
      <c r="Q107" s="235"/>
      <c r="R107" s="236"/>
      <c r="S107" s="237"/>
      <c r="T107" s="50"/>
      <c r="U107" s="80"/>
    </row>
    <row r="108" spans="2:21" ht="15.75" customHeight="1">
      <c r="B108" s="371"/>
      <c r="C108" s="242" t="s">
        <v>108</v>
      </c>
      <c r="D108" s="236"/>
      <c r="E108" s="237"/>
      <c r="F108" s="50"/>
      <c r="G108" s="79"/>
      <c r="H108" s="312"/>
      <c r="I108" s="311"/>
      <c r="J108" s="50"/>
      <c r="K108" s="79"/>
      <c r="L108" s="235"/>
      <c r="M108" s="236"/>
      <c r="N108" s="237"/>
      <c r="O108" s="50"/>
      <c r="P108" s="79"/>
      <c r="Q108" s="235"/>
      <c r="R108" s="236"/>
      <c r="S108" s="237"/>
      <c r="T108" s="50"/>
      <c r="U108" s="80"/>
    </row>
    <row r="109" spans="2:21" ht="15.75" customHeight="1">
      <c r="B109" s="200">
        <f>COUNTIF(G104:G105,"&gt;0")+COUNTIF(K104:K106,"&gt;0")+COUNTIF(P104:P105,"&gt;0")+COUNTIF(U104:U105,"&gt;0")+COUNTIF(G107:G109,"&gt;0")</f>
        <v>0</v>
      </c>
      <c r="C109" s="313" t="s">
        <v>109</v>
      </c>
      <c r="D109" s="314"/>
      <c r="E109" s="315"/>
      <c r="F109" s="176"/>
      <c r="G109" s="82"/>
      <c r="H109" s="312"/>
      <c r="I109" s="311"/>
      <c r="J109" s="176"/>
      <c r="K109" s="82"/>
      <c r="L109" s="235"/>
      <c r="M109" s="236"/>
      <c r="N109" s="237"/>
      <c r="O109" s="176"/>
      <c r="P109" s="82"/>
      <c r="Q109" s="235"/>
      <c r="R109" s="236"/>
      <c r="S109" s="237"/>
      <c r="T109" s="176"/>
      <c r="U109" s="185"/>
    </row>
    <row r="110" spans="1:21" ht="15.75" customHeight="1">
      <c r="A110" s="83"/>
      <c r="B110" s="84">
        <f>F110+J110+O110+T110</f>
        <v>11650</v>
      </c>
      <c r="C110" s="331" t="s">
        <v>343</v>
      </c>
      <c r="D110" s="332"/>
      <c r="E110" s="333"/>
      <c r="F110" s="51">
        <f>SUM(F104:F109)</f>
        <v>2500</v>
      </c>
      <c r="G110" s="85">
        <f>IF(AND(G105="",G107="",G104="",G108="",G109=""),"",SUM(G104:G109))</f>
      </c>
      <c r="H110" s="334" t="s">
        <v>343</v>
      </c>
      <c r="I110" s="333"/>
      <c r="J110" s="51">
        <f>SUM(J104:J109)</f>
        <v>1900</v>
      </c>
      <c r="K110" s="85">
        <f>IF(AND(K105="",K106="",K104=""),"",SUM(K104:K106))</f>
      </c>
      <c r="L110" s="334" t="s">
        <v>343</v>
      </c>
      <c r="M110" s="332"/>
      <c r="N110" s="333"/>
      <c r="O110" s="51">
        <f>SUM(O104:O109)</f>
        <v>3750</v>
      </c>
      <c r="P110" s="85">
        <f>IF(AND(P105="",P106="",P104=""),"",SUM(P104:P106))</f>
      </c>
      <c r="Q110" s="334" t="s">
        <v>343</v>
      </c>
      <c r="R110" s="332"/>
      <c r="S110" s="333"/>
      <c r="T110" s="51">
        <f>SUM(T104:T109)</f>
        <v>3500</v>
      </c>
      <c r="U110" s="86">
        <f>IF(AND(U105="",U106="",U104=""),"",SUM(U104:U106))</f>
      </c>
    </row>
    <row r="111" spans="2:21" ht="15.75" customHeight="1">
      <c r="B111" s="370" t="s">
        <v>110</v>
      </c>
      <c r="C111" s="242" t="s">
        <v>211</v>
      </c>
      <c r="D111" s="236"/>
      <c r="E111" s="54" t="s">
        <v>342</v>
      </c>
      <c r="F111" s="50">
        <v>250</v>
      </c>
      <c r="G111" s="87"/>
      <c r="H111" s="180" t="s">
        <v>211</v>
      </c>
      <c r="I111" s="54" t="s">
        <v>344</v>
      </c>
      <c r="J111" s="50">
        <v>550</v>
      </c>
      <c r="K111" s="87"/>
      <c r="L111" s="322" t="s">
        <v>112</v>
      </c>
      <c r="M111" s="320"/>
      <c r="N111" s="321"/>
      <c r="O111" s="177">
        <v>1000</v>
      </c>
      <c r="P111" s="87"/>
      <c r="Q111" s="322" t="s">
        <v>112</v>
      </c>
      <c r="R111" s="320"/>
      <c r="S111" s="321"/>
      <c r="T111" s="177">
        <v>800</v>
      </c>
      <c r="U111" s="186"/>
    </row>
    <row r="112" spans="2:21" ht="15.75" customHeight="1">
      <c r="B112" s="371"/>
      <c r="C112" s="242" t="s">
        <v>113</v>
      </c>
      <c r="D112" s="236"/>
      <c r="E112" s="54" t="s">
        <v>342</v>
      </c>
      <c r="F112" s="50">
        <v>100</v>
      </c>
      <c r="G112" s="79"/>
      <c r="H112" s="180" t="s">
        <v>113</v>
      </c>
      <c r="I112" s="54" t="s">
        <v>344</v>
      </c>
      <c r="J112" s="50">
        <v>50</v>
      </c>
      <c r="K112" s="79"/>
      <c r="L112" s="235" t="s">
        <v>111</v>
      </c>
      <c r="M112" s="236"/>
      <c r="N112" s="237"/>
      <c r="O112" s="50">
        <v>1300</v>
      </c>
      <c r="P112" s="79"/>
      <c r="Q112" s="235" t="s">
        <v>111</v>
      </c>
      <c r="R112" s="236"/>
      <c r="S112" s="237"/>
      <c r="T112" s="50">
        <v>850</v>
      </c>
      <c r="U112" s="80"/>
    </row>
    <row r="113" spans="2:21" ht="15.75" customHeight="1">
      <c r="B113" s="371"/>
      <c r="C113" s="242" t="s">
        <v>114</v>
      </c>
      <c r="D113" s="236"/>
      <c r="E113" s="54" t="s">
        <v>345</v>
      </c>
      <c r="F113" s="50">
        <v>50</v>
      </c>
      <c r="G113" s="79"/>
      <c r="H113" s="180" t="s">
        <v>114</v>
      </c>
      <c r="I113" s="54" t="s">
        <v>346</v>
      </c>
      <c r="J113" s="50">
        <v>50</v>
      </c>
      <c r="K113" s="79"/>
      <c r="L113" s="235" t="s">
        <v>114</v>
      </c>
      <c r="M113" s="236"/>
      <c r="N113" s="54" t="s">
        <v>347</v>
      </c>
      <c r="O113" s="50">
        <v>50</v>
      </c>
      <c r="P113" s="79"/>
      <c r="Q113" s="235" t="s">
        <v>114</v>
      </c>
      <c r="R113" s="236"/>
      <c r="S113" s="54" t="s">
        <v>348</v>
      </c>
      <c r="T113" s="50">
        <v>50</v>
      </c>
      <c r="U113" s="80"/>
    </row>
    <row r="114" spans="2:21" ht="15.75" customHeight="1">
      <c r="B114" s="371"/>
      <c r="C114" s="242" t="s">
        <v>129</v>
      </c>
      <c r="D114" s="236"/>
      <c r="E114" s="60" t="s">
        <v>349</v>
      </c>
      <c r="F114" s="50">
        <v>100</v>
      </c>
      <c r="G114" s="79"/>
      <c r="H114" s="180" t="s">
        <v>350</v>
      </c>
      <c r="I114" s="54" t="s">
        <v>340</v>
      </c>
      <c r="J114" s="50">
        <v>50</v>
      </c>
      <c r="K114" s="79"/>
      <c r="L114" s="235" t="s">
        <v>130</v>
      </c>
      <c r="M114" s="236"/>
      <c r="N114" s="60" t="s">
        <v>344</v>
      </c>
      <c r="O114" s="50">
        <v>300</v>
      </c>
      <c r="P114" s="79"/>
      <c r="Q114" s="235" t="s">
        <v>350</v>
      </c>
      <c r="R114" s="236"/>
      <c r="S114" s="54" t="s">
        <v>342</v>
      </c>
      <c r="T114" s="50">
        <v>100</v>
      </c>
      <c r="U114" s="80"/>
    </row>
    <row r="115" spans="2:23" ht="15.75" customHeight="1">
      <c r="B115" s="371"/>
      <c r="C115" s="242" t="s">
        <v>351</v>
      </c>
      <c r="D115" s="236"/>
      <c r="E115" s="54" t="s">
        <v>345</v>
      </c>
      <c r="F115" s="50">
        <v>50</v>
      </c>
      <c r="G115" s="79"/>
      <c r="H115" s="180" t="s">
        <v>352</v>
      </c>
      <c r="I115" s="54" t="s">
        <v>340</v>
      </c>
      <c r="J115" s="50">
        <v>150</v>
      </c>
      <c r="K115" s="79"/>
      <c r="L115" s="235" t="s">
        <v>351</v>
      </c>
      <c r="M115" s="236"/>
      <c r="N115" s="54" t="s">
        <v>347</v>
      </c>
      <c r="O115" s="50">
        <v>50</v>
      </c>
      <c r="P115" s="79"/>
      <c r="Q115" s="235" t="s">
        <v>115</v>
      </c>
      <c r="R115" s="236"/>
      <c r="S115" s="54" t="s">
        <v>353</v>
      </c>
      <c r="T115" s="50">
        <v>100</v>
      </c>
      <c r="U115" s="80"/>
      <c r="W115" s="205"/>
    </row>
    <row r="116" spans="2:23" ht="15.75" customHeight="1">
      <c r="B116" s="371"/>
      <c r="C116" s="242"/>
      <c r="D116" s="236"/>
      <c r="E116" s="237"/>
      <c r="F116" s="50"/>
      <c r="G116" s="79"/>
      <c r="H116" s="180" t="s">
        <v>354</v>
      </c>
      <c r="I116" s="54" t="s">
        <v>355</v>
      </c>
      <c r="J116" s="50">
        <v>50</v>
      </c>
      <c r="K116" s="79"/>
      <c r="L116" s="235"/>
      <c r="M116" s="236"/>
      <c r="N116" s="237"/>
      <c r="O116" s="50"/>
      <c r="P116" s="79"/>
      <c r="Q116" s="235" t="s">
        <v>116</v>
      </c>
      <c r="R116" s="236"/>
      <c r="S116" s="54" t="s">
        <v>356</v>
      </c>
      <c r="T116" s="50">
        <v>50</v>
      </c>
      <c r="U116" s="80"/>
      <c r="W116" s="205"/>
    </row>
    <row r="117" spans="2:21" ht="15.75" customHeight="1">
      <c r="B117" s="199">
        <f>COUNTIF(U111:U112,"&gt;0")+COUNTIF(P111:P112,"&gt;0")+IF(G111+K111&gt;0,1)+IF(G112+K112&gt;0,1)+IF(G113+K113+P113+U113&gt;0,1)+IF(G114+P114&gt;0,1)+IF(K114+U114&gt;0,1)+IF(K115+U115&gt;0,1)+IF(G115+K116+P115+U116&gt;0,1)</f>
        <v>0</v>
      </c>
      <c r="C117" s="242"/>
      <c r="D117" s="236"/>
      <c r="E117" s="237"/>
      <c r="F117" s="176"/>
      <c r="G117" s="82"/>
      <c r="H117" s="312"/>
      <c r="I117" s="311"/>
      <c r="J117" s="176"/>
      <c r="K117" s="82"/>
      <c r="L117" s="235"/>
      <c r="M117" s="236"/>
      <c r="N117" s="237"/>
      <c r="O117" s="176"/>
      <c r="P117" s="82"/>
      <c r="Q117" s="235"/>
      <c r="R117" s="236"/>
      <c r="S117" s="237"/>
      <c r="T117" s="176"/>
      <c r="U117" s="185"/>
    </row>
    <row r="118" spans="1:21" ht="15.75" customHeight="1">
      <c r="A118" s="83"/>
      <c r="B118" s="84">
        <f>F118+J118+O118+T118</f>
        <v>6100</v>
      </c>
      <c r="C118" s="331" t="s">
        <v>357</v>
      </c>
      <c r="D118" s="332"/>
      <c r="E118" s="333"/>
      <c r="F118" s="51">
        <f>SUM(F111:F117)</f>
        <v>550</v>
      </c>
      <c r="G118" s="85">
        <f>IF(AND(G112="",G113="",G111="",G115="",G114=""),"",SUM(G111:G115))</f>
      </c>
      <c r="H118" s="334" t="s">
        <v>357</v>
      </c>
      <c r="I118" s="333"/>
      <c r="J118" s="51">
        <f>SUM(J111:J117)</f>
        <v>900</v>
      </c>
      <c r="K118" s="85">
        <f>IF(AND(K116="",K112="",K113="",K111="",K115="",K114=""),"",SUM(K111:K116))</f>
      </c>
      <c r="L118" s="334" t="s">
        <v>357</v>
      </c>
      <c r="M118" s="332"/>
      <c r="N118" s="333"/>
      <c r="O118" s="51">
        <f>SUM(O111:O117)</f>
        <v>2700</v>
      </c>
      <c r="P118" s="85">
        <f>IF(AND(P112="",P113="",P111="",P115="",P114=""),"",SUM(P111:P115))</f>
      </c>
      <c r="Q118" s="334" t="s">
        <v>357</v>
      </c>
      <c r="R118" s="332"/>
      <c r="S118" s="333"/>
      <c r="T118" s="51">
        <f>SUM(T111:T117)</f>
        <v>1950</v>
      </c>
      <c r="U118" s="86">
        <f>IF(AND(U116="",U112="",U113="",U111="",U115="",U114=""),"",SUM(U111:U116))</f>
      </c>
    </row>
    <row r="119" spans="2:21" ht="15.75" customHeight="1">
      <c r="B119" s="370" t="s">
        <v>117</v>
      </c>
      <c r="C119" s="319" t="s">
        <v>358</v>
      </c>
      <c r="D119" s="320"/>
      <c r="E119" s="54" t="s">
        <v>359</v>
      </c>
      <c r="F119" s="50">
        <v>250</v>
      </c>
      <c r="G119" s="87"/>
      <c r="H119" s="188" t="s">
        <v>358</v>
      </c>
      <c r="I119" s="54" t="s">
        <v>360</v>
      </c>
      <c r="J119" s="50">
        <v>400</v>
      </c>
      <c r="K119" s="87"/>
      <c r="L119" s="322" t="s">
        <v>358</v>
      </c>
      <c r="M119" s="320"/>
      <c r="N119" s="321"/>
      <c r="O119" s="50">
        <v>2100</v>
      </c>
      <c r="P119" s="87"/>
      <c r="Q119" s="322" t="s">
        <v>118</v>
      </c>
      <c r="R119" s="320"/>
      <c r="S119" s="54" t="s">
        <v>361</v>
      </c>
      <c r="T119" s="50">
        <v>600</v>
      </c>
      <c r="U119" s="186"/>
    </row>
    <row r="120" spans="2:21" ht="15.75" customHeight="1">
      <c r="B120" s="371"/>
      <c r="C120" s="242" t="s">
        <v>362</v>
      </c>
      <c r="D120" s="236"/>
      <c r="E120" s="237"/>
      <c r="F120" s="177">
        <v>150</v>
      </c>
      <c r="G120" s="79"/>
      <c r="H120" s="235" t="s">
        <v>363</v>
      </c>
      <c r="I120" s="237"/>
      <c r="J120" s="177">
        <v>450</v>
      </c>
      <c r="K120" s="79"/>
      <c r="L120" s="235" t="s">
        <v>363</v>
      </c>
      <c r="M120" s="236"/>
      <c r="N120" s="237"/>
      <c r="O120" s="177">
        <v>800</v>
      </c>
      <c r="P120" s="79"/>
      <c r="Q120" s="235" t="s">
        <v>202</v>
      </c>
      <c r="R120" s="236"/>
      <c r="S120" s="237"/>
      <c r="T120" s="177">
        <v>50</v>
      </c>
      <c r="U120" s="80"/>
    </row>
    <row r="121" spans="2:21" ht="15.75" customHeight="1">
      <c r="B121" s="371"/>
      <c r="C121" s="242" t="s">
        <v>364</v>
      </c>
      <c r="D121" s="236"/>
      <c r="E121" s="54" t="s">
        <v>359</v>
      </c>
      <c r="F121" s="50">
        <v>100</v>
      </c>
      <c r="G121" s="79"/>
      <c r="H121" s="180" t="s">
        <v>364</v>
      </c>
      <c r="I121" s="54" t="s">
        <v>360</v>
      </c>
      <c r="J121" s="50">
        <v>150</v>
      </c>
      <c r="K121" s="79"/>
      <c r="L121" s="235" t="s">
        <v>135</v>
      </c>
      <c r="M121" s="236"/>
      <c r="N121" s="237"/>
      <c r="O121" s="50">
        <v>1700</v>
      </c>
      <c r="P121" s="79"/>
      <c r="Q121" s="235" t="s">
        <v>363</v>
      </c>
      <c r="R121" s="236"/>
      <c r="S121" s="237"/>
      <c r="T121" s="177">
        <v>400</v>
      </c>
      <c r="U121" s="80"/>
    </row>
    <row r="122" spans="2:21" ht="15.75" customHeight="1">
      <c r="B122" s="371"/>
      <c r="C122" s="242" t="s">
        <v>365</v>
      </c>
      <c r="D122" s="236"/>
      <c r="E122" s="54" t="s">
        <v>359</v>
      </c>
      <c r="F122" s="50">
        <v>100</v>
      </c>
      <c r="G122" s="79"/>
      <c r="H122" s="180" t="s">
        <v>365</v>
      </c>
      <c r="I122" s="54" t="s">
        <v>360</v>
      </c>
      <c r="J122" s="50">
        <v>150</v>
      </c>
      <c r="K122" s="79"/>
      <c r="L122" s="235"/>
      <c r="M122" s="236"/>
      <c r="N122" s="237"/>
      <c r="O122" s="50"/>
      <c r="P122" s="79"/>
      <c r="Q122" s="180" t="s">
        <v>364</v>
      </c>
      <c r="R122" s="172"/>
      <c r="S122" s="54" t="s">
        <v>361</v>
      </c>
      <c r="T122" s="50">
        <v>250</v>
      </c>
      <c r="U122" s="80"/>
    </row>
    <row r="123" spans="2:21" ht="15.75" customHeight="1">
      <c r="B123" s="371"/>
      <c r="C123" s="242" t="s">
        <v>131</v>
      </c>
      <c r="D123" s="236"/>
      <c r="E123" s="54" t="s">
        <v>366</v>
      </c>
      <c r="F123" s="50">
        <v>300</v>
      </c>
      <c r="G123" s="79"/>
      <c r="H123" s="235" t="s">
        <v>367</v>
      </c>
      <c r="I123" s="237"/>
      <c r="J123" s="50">
        <v>600</v>
      </c>
      <c r="K123" s="79"/>
      <c r="L123" s="235"/>
      <c r="M123" s="236"/>
      <c r="N123" s="237"/>
      <c r="O123" s="50"/>
      <c r="P123" s="81"/>
      <c r="Q123" s="180" t="s">
        <v>365</v>
      </c>
      <c r="R123" s="172"/>
      <c r="S123" s="54" t="s">
        <v>361</v>
      </c>
      <c r="T123" s="50">
        <v>200</v>
      </c>
      <c r="U123" s="80"/>
    </row>
    <row r="124" spans="2:21" ht="15.75" customHeight="1">
      <c r="B124" s="371"/>
      <c r="C124" s="242"/>
      <c r="D124" s="236"/>
      <c r="E124" s="237"/>
      <c r="F124" s="50"/>
      <c r="G124" s="79"/>
      <c r="H124" s="235" t="s">
        <v>368</v>
      </c>
      <c r="I124" s="237"/>
      <c r="J124" s="50">
        <v>50</v>
      </c>
      <c r="K124" s="79"/>
      <c r="L124" s="235"/>
      <c r="M124" s="236"/>
      <c r="N124" s="237"/>
      <c r="O124" s="50"/>
      <c r="P124" s="79"/>
      <c r="Q124" s="180" t="s">
        <v>131</v>
      </c>
      <c r="R124" s="172"/>
      <c r="S124" s="54" t="s">
        <v>369</v>
      </c>
      <c r="T124" s="50">
        <v>600</v>
      </c>
      <c r="U124" s="80"/>
    </row>
    <row r="125" spans="2:21" ht="15.75" customHeight="1">
      <c r="B125" s="199">
        <f>COUNTIF(G120,"&gt;0")+COUNTIF(K120,"&gt;0")+COUNTIF(K123:K124,"&gt;0")+COUNTIF(P119:P121,"&gt;0")+COUNTIF(U120:U121,"&gt;0")+IF(G119+K119+U119&gt;0,1)+IF(G121+K121+U122&gt;0,1)+IF(G122+K122+U123&gt;0,1)+IF(G123+U124&gt;0,1)</f>
        <v>0</v>
      </c>
      <c r="C125" s="242"/>
      <c r="D125" s="236"/>
      <c r="E125" s="237"/>
      <c r="F125" s="176"/>
      <c r="G125" s="82"/>
      <c r="H125" s="312"/>
      <c r="I125" s="311"/>
      <c r="J125" s="176"/>
      <c r="K125" s="82"/>
      <c r="L125" s="235"/>
      <c r="M125" s="236"/>
      <c r="N125" s="237"/>
      <c r="O125" s="176"/>
      <c r="P125" s="82"/>
      <c r="Q125" s="235"/>
      <c r="R125" s="236"/>
      <c r="S125" s="237"/>
      <c r="T125" s="176"/>
      <c r="U125" s="185"/>
    </row>
    <row r="126" spans="1:21" ht="15.75" customHeight="1">
      <c r="A126" s="83"/>
      <c r="B126" s="84">
        <f>F126+J126+O126+T126</f>
        <v>9400</v>
      </c>
      <c r="C126" s="331" t="s">
        <v>357</v>
      </c>
      <c r="D126" s="332"/>
      <c r="E126" s="333"/>
      <c r="F126" s="51">
        <f>SUM(F119:F125)</f>
        <v>900</v>
      </c>
      <c r="G126" s="85">
        <f>IF(AND(G120="",G121="",G119="",G123="",G122=""),"",SUM(G119:G123))</f>
      </c>
      <c r="H126" s="334" t="s">
        <v>357</v>
      </c>
      <c r="I126" s="333"/>
      <c r="J126" s="51">
        <f>SUM(J119:J125)</f>
        <v>1800</v>
      </c>
      <c r="K126" s="85">
        <f>IF(AND(K124="",K120="",K121="",K119="",K123="",K122=""),"",SUM(K119:K124))</f>
      </c>
      <c r="L126" s="334" t="s">
        <v>357</v>
      </c>
      <c r="M126" s="332"/>
      <c r="N126" s="333"/>
      <c r="O126" s="51">
        <f>SUM(O119:O125)</f>
        <v>4600</v>
      </c>
      <c r="P126" s="85">
        <f>IF(AND(P120="",P121="",P119="",P123="",P122=""),"",SUM(P119:P123))</f>
      </c>
      <c r="Q126" s="334" t="s">
        <v>357</v>
      </c>
      <c r="R126" s="332"/>
      <c r="S126" s="333"/>
      <c r="T126" s="51">
        <f>SUM(T119:T125)</f>
        <v>2100</v>
      </c>
      <c r="U126" s="86">
        <f>IF(AND(U124="",U120="",U121="",U119="",U123="",U122=""),"",SUM(U119:U124))</f>
      </c>
    </row>
    <row r="127" spans="2:21" ht="15.75" customHeight="1">
      <c r="B127" s="370" t="s">
        <v>119</v>
      </c>
      <c r="C127" s="242" t="s">
        <v>370</v>
      </c>
      <c r="D127" s="236"/>
      <c r="E127" s="54" t="s">
        <v>366</v>
      </c>
      <c r="F127" s="50">
        <v>1050</v>
      </c>
      <c r="G127" s="87"/>
      <c r="H127" s="322" t="s">
        <v>371</v>
      </c>
      <c r="I127" s="321"/>
      <c r="J127" s="177">
        <v>350</v>
      </c>
      <c r="K127" s="87"/>
      <c r="L127" s="322" t="s">
        <v>372</v>
      </c>
      <c r="M127" s="320"/>
      <c r="N127" s="321"/>
      <c r="O127" s="177">
        <v>1200</v>
      </c>
      <c r="P127" s="87"/>
      <c r="Q127" s="322" t="s">
        <v>370</v>
      </c>
      <c r="R127" s="320"/>
      <c r="S127" s="107" t="s">
        <v>369</v>
      </c>
      <c r="T127" s="177">
        <v>1750</v>
      </c>
      <c r="U127" s="186"/>
    </row>
    <row r="128" spans="2:21" ht="15.75" customHeight="1">
      <c r="B128" s="371"/>
      <c r="C128" s="242"/>
      <c r="D128" s="236"/>
      <c r="E128" s="54"/>
      <c r="F128" s="50"/>
      <c r="G128" s="79"/>
      <c r="H128" s="235" t="s">
        <v>370</v>
      </c>
      <c r="I128" s="237"/>
      <c r="J128" s="50">
        <v>1250</v>
      </c>
      <c r="K128" s="79"/>
      <c r="L128" s="235" t="s">
        <v>370</v>
      </c>
      <c r="M128" s="236"/>
      <c r="N128" s="237"/>
      <c r="O128" s="50">
        <v>1400</v>
      </c>
      <c r="P128" s="79"/>
      <c r="Q128" s="235"/>
      <c r="R128" s="236"/>
      <c r="S128" s="237"/>
      <c r="T128" s="50"/>
      <c r="U128" s="80"/>
    </row>
    <row r="129" spans="2:21" ht="15.75" customHeight="1">
      <c r="B129" s="371"/>
      <c r="C129" s="242"/>
      <c r="D129" s="236"/>
      <c r="E129" s="237"/>
      <c r="F129" s="50"/>
      <c r="G129" s="79"/>
      <c r="H129" s="312"/>
      <c r="I129" s="311"/>
      <c r="J129" s="50"/>
      <c r="K129" s="79"/>
      <c r="L129" s="235"/>
      <c r="M129" s="236"/>
      <c r="N129" s="237"/>
      <c r="O129" s="50"/>
      <c r="P129" s="79"/>
      <c r="Q129" s="235"/>
      <c r="R129" s="236"/>
      <c r="S129" s="237"/>
      <c r="T129" s="177"/>
      <c r="U129" s="80"/>
    </row>
    <row r="130" spans="2:21" ht="15.75" customHeight="1">
      <c r="B130" s="371"/>
      <c r="C130" s="242" t="s">
        <v>120</v>
      </c>
      <c r="D130" s="236"/>
      <c r="E130" s="237"/>
      <c r="F130" s="50"/>
      <c r="G130" s="79"/>
      <c r="H130" s="312"/>
      <c r="I130" s="311"/>
      <c r="J130" s="50"/>
      <c r="K130" s="79"/>
      <c r="L130" s="235"/>
      <c r="M130" s="236"/>
      <c r="N130" s="237"/>
      <c r="O130" s="50"/>
      <c r="P130" s="79"/>
      <c r="Q130" s="235"/>
      <c r="R130" s="236"/>
      <c r="S130" s="237"/>
      <c r="T130" s="50"/>
      <c r="U130" s="80"/>
    </row>
    <row r="131" spans="2:21" ht="15.75" customHeight="1">
      <c r="B131" s="371"/>
      <c r="C131" s="242" t="s">
        <v>197</v>
      </c>
      <c r="D131" s="236"/>
      <c r="E131" s="237"/>
      <c r="F131" s="50"/>
      <c r="G131" s="79"/>
      <c r="H131" s="312"/>
      <c r="I131" s="311"/>
      <c r="J131" s="50"/>
      <c r="K131" s="79"/>
      <c r="L131" s="235"/>
      <c r="M131" s="236"/>
      <c r="N131" s="237"/>
      <c r="O131" s="50"/>
      <c r="P131" s="79"/>
      <c r="Q131" s="235"/>
      <c r="R131" s="236"/>
      <c r="S131" s="237"/>
      <c r="T131" s="50"/>
      <c r="U131" s="80"/>
    </row>
    <row r="132" spans="2:21" ht="15.75" customHeight="1">
      <c r="B132" s="201">
        <f>COUNTIF(K127:K128,"&gt;0")+COUNTIF(P127:P128,"&gt;0")+IF(G127+U127&gt;0,1)+COUNTIF(G130:G131,"&gt;0")</f>
        <v>0</v>
      </c>
      <c r="C132" s="242"/>
      <c r="D132" s="236"/>
      <c r="E132" s="237"/>
      <c r="F132" s="176"/>
      <c r="G132" s="82"/>
      <c r="H132" s="312"/>
      <c r="I132" s="311"/>
      <c r="J132" s="176"/>
      <c r="K132" s="82"/>
      <c r="L132" s="235"/>
      <c r="M132" s="236"/>
      <c r="N132" s="237"/>
      <c r="O132" s="176"/>
      <c r="P132" s="82"/>
      <c r="Q132" s="235"/>
      <c r="R132" s="236"/>
      <c r="S132" s="237"/>
      <c r="T132" s="176"/>
      <c r="U132" s="185"/>
    </row>
    <row r="133" spans="1:21" ht="15.75" customHeight="1" thickBot="1">
      <c r="A133" s="83"/>
      <c r="B133" s="101">
        <f>F133+J133+O133+T133</f>
        <v>7000</v>
      </c>
      <c r="C133" s="348" t="s">
        <v>357</v>
      </c>
      <c r="D133" s="349"/>
      <c r="E133" s="350"/>
      <c r="F133" s="52">
        <f>SUM(F127:F132)</f>
        <v>1050</v>
      </c>
      <c r="G133" s="85">
        <f>IF(AND(G131="",G130="",G127=""),"",SUM(G127:G131))</f>
      </c>
      <c r="H133" s="351" t="s">
        <v>357</v>
      </c>
      <c r="I133" s="350"/>
      <c r="J133" s="52">
        <f>SUM(J127:J132)</f>
        <v>1600</v>
      </c>
      <c r="K133" s="85">
        <f>IF(AND(K129="",K128="",K127=""),"",SUM(K127:K129))</f>
      </c>
      <c r="L133" s="351" t="s">
        <v>357</v>
      </c>
      <c r="M133" s="349"/>
      <c r="N133" s="350"/>
      <c r="O133" s="52">
        <f>SUM(O127:O132)</f>
        <v>2600</v>
      </c>
      <c r="P133" s="85">
        <f>IF(AND(P129="",P128="",P127=""),"",SUM(P127:P129))</f>
      </c>
      <c r="Q133" s="351" t="s">
        <v>357</v>
      </c>
      <c r="R133" s="349"/>
      <c r="S133" s="350"/>
      <c r="T133" s="52">
        <f>SUM(T127:T132)</f>
        <v>1750</v>
      </c>
      <c r="U133" s="86">
        <f>IF(AND(U129="",U128="",U127=""),"",SUM(U127:U129))</f>
      </c>
    </row>
    <row r="134" spans="1:22" s="43" customFormat="1" ht="19.5" customHeight="1" thickBot="1">
      <c r="A134" s="111"/>
      <c r="B134" s="131">
        <f>F134+J134+O134+T134</f>
        <v>270900</v>
      </c>
      <c r="C134" s="372" t="s">
        <v>373</v>
      </c>
      <c r="D134" s="352"/>
      <c r="E134" s="353"/>
      <c r="F134" s="132">
        <f>F40+F45+F55+F62+F68+F76+F81+F86+F92+F98+F103+F110+F118+F126+F133</f>
        <v>38400</v>
      </c>
      <c r="G134" s="132">
        <f>IF(AND(G40="",G45="",G55="",G62="",G68="",G76="",G81="",G86="",G92="",G98="",G103="",G110="",G118="",G126="",G133=""),"",SUM(G40,G45,G55,G62,G68,G76,G81,G86,G92,G98,G103,G110,G118,G126,G133))</f>
      </c>
      <c r="H134" s="354" t="s">
        <v>373</v>
      </c>
      <c r="I134" s="353"/>
      <c r="J134" s="132">
        <f>J40+J45+J55+J62+J68+J76+J81+J86+J92+J98+J103+J110+J118+J126+J133</f>
        <v>61300</v>
      </c>
      <c r="K134" s="132">
        <f>IF(AND(K40="",K45="",K55="",K62="",K68="",K76="",K81="",K86="",K92="",K98="",K103="",K110="",K118="",K126="",K133=""),"",SUM(K40,K45,K55,K62,K68,K76,K81,K86,K92,K98,K103,K110,K118,K126,K133))</f>
      </c>
      <c r="L134" s="354" t="s">
        <v>373</v>
      </c>
      <c r="M134" s="352"/>
      <c r="N134" s="353"/>
      <c r="O134" s="133">
        <f>O40+O45+O55+O62+O68+O76+O81+O86+O92+O98+O103+O110+O118+O126+O133</f>
        <v>100700</v>
      </c>
      <c r="P134" s="132">
        <f>IF(AND(P40="",P45="",P55="",P62="",P68="",P76="",P81="",P86="",P92="",P98="",P103="",P110="",P118="",P126="",P133=""),"",SUM(P40,P45,P55,P62,P68,P76,P81,P86,P92,P98,P103,P110,P118,P126,P133))</f>
      </c>
      <c r="Q134" s="354" t="s">
        <v>373</v>
      </c>
      <c r="R134" s="352"/>
      <c r="S134" s="353"/>
      <c r="T134" s="132">
        <f>T40+T45+T55+T62+T68+T76+T81+T86+T92+T98+T103+T110+T118+T126+T133</f>
        <v>70500</v>
      </c>
      <c r="U134" s="134">
        <f>IF(AND(U40="",U45="",U55="",U62="",U68="",U76="",U81="",U86="",U92="",U98="",U103="",U110="",U118="",U126="",U133=""),"",SUM(U40,U45,U55,U62,U68,U76,U81,U86,U92,U98,U103,U110,U118,U126,U133))</f>
      </c>
      <c r="V134" s="112"/>
    </row>
    <row r="135" spans="3:21" ht="15.75" customHeight="1" thickBot="1">
      <c r="C135" s="113"/>
      <c r="D135" s="114"/>
      <c r="E135" s="115"/>
      <c r="F135" s="113"/>
      <c r="G135" s="116"/>
      <c r="I135" s="61"/>
      <c r="N135" s="61"/>
      <c r="Q135" s="118"/>
      <c r="R135" s="114"/>
      <c r="S135" s="119"/>
      <c r="T135" s="118"/>
      <c r="U135" s="120"/>
    </row>
    <row r="136" spans="2:21" ht="15.75" customHeight="1">
      <c r="B136" s="373" t="s">
        <v>121</v>
      </c>
      <c r="C136" s="193" t="s">
        <v>122</v>
      </c>
      <c r="D136" s="375" t="s">
        <v>374</v>
      </c>
      <c r="E136" s="376"/>
      <c r="F136" s="160">
        <v>1450</v>
      </c>
      <c r="G136" s="161"/>
      <c r="H136" s="377"/>
      <c r="I136" s="378"/>
      <c r="J136" s="160"/>
      <c r="K136" s="161"/>
      <c r="L136" s="377" t="s">
        <v>195</v>
      </c>
      <c r="M136" s="379"/>
      <c r="N136" s="378"/>
      <c r="O136" s="160">
        <v>1800</v>
      </c>
      <c r="P136" s="161"/>
      <c r="Q136" s="193"/>
      <c r="R136" s="375"/>
      <c r="S136" s="376"/>
      <c r="T136" s="160"/>
      <c r="U136" s="162"/>
    </row>
    <row r="137" spans="2:21" ht="15.75" customHeight="1">
      <c r="B137" s="374"/>
      <c r="C137" s="175" t="s">
        <v>124</v>
      </c>
      <c r="D137" s="380" t="s">
        <v>375</v>
      </c>
      <c r="E137" s="381"/>
      <c r="F137" s="163">
        <v>350</v>
      </c>
      <c r="G137" s="164"/>
      <c r="H137" s="382"/>
      <c r="I137" s="383"/>
      <c r="J137" s="163"/>
      <c r="K137" s="164"/>
      <c r="L137" s="382" t="s">
        <v>125</v>
      </c>
      <c r="M137" s="384"/>
      <c r="N137" s="383"/>
      <c r="O137" s="163">
        <v>1150</v>
      </c>
      <c r="P137" s="164"/>
      <c r="Q137" s="175"/>
      <c r="R137" s="380"/>
      <c r="S137" s="381"/>
      <c r="T137" s="163"/>
      <c r="U137" s="165"/>
    </row>
    <row r="138" spans="2:21" ht="15.75" customHeight="1">
      <c r="B138" s="374"/>
      <c r="C138" s="385" t="s">
        <v>289</v>
      </c>
      <c r="D138" s="386"/>
      <c r="E138" s="174" t="s">
        <v>376</v>
      </c>
      <c r="F138" s="163">
        <v>650</v>
      </c>
      <c r="G138" s="164"/>
      <c r="H138" s="382"/>
      <c r="I138" s="383"/>
      <c r="J138" s="163"/>
      <c r="K138" s="164"/>
      <c r="L138" s="382"/>
      <c r="M138" s="384"/>
      <c r="N138" s="383"/>
      <c r="O138" s="163"/>
      <c r="P138" s="164"/>
      <c r="Q138" s="175"/>
      <c r="R138" s="380"/>
      <c r="S138" s="381"/>
      <c r="T138" s="163"/>
      <c r="U138" s="165"/>
    </row>
    <row r="139" spans="2:21" ht="15.75" customHeight="1">
      <c r="B139" s="374"/>
      <c r="C139" s="175" t="s">
        <v>126</v>
      </c>
      <c r="D139" s="380" t="s">
        <v>376</v>
      </c>
      <c r="E139" s="381"/>
      <c r="F139" s="163">
        <v>350</v>
      </c>
      <c r="G139" s="164"/>
      <c r="H139" s="382"/>
      <c r="I139" s="383"/>
      <c r="J139" s="163"/>
      <c r="K139" s="164"/>
      <c r="L139" s="382"/>
      <c r="M139" s="384"/>
      <c r="N139" s="383"/>
      <c r="O139" s="163"/>
      <c r="P139" s="164"/>
      <c r="Q139" s="175"/>
      <c r="R139" s="380"/>
      <c r="S139" s="381"/>
      <c r="T139" s="163"/>
      <c r="U139" s="165"/>
    </row>
    <row r="140" spans="2:21" ht="15.75" customHeight="1">
      <c r="B140" s="374"/>
      <c r="C140" s="175" t="s">
        <v>123</v>
      </c>
      <c r="D140" s="380" t="s">
        <v>377</v>
      </c>
      <c r="E140" s="381"/>
      <c r="F140" s="166">
        <v>2050</v>
      </c>
      <c r="G140" s="164"/>
      <c r="H140" s="382"/>
      <c r="I140" s="383"/>
      <c r="J140" s="163"/>
      <c r="K140" s="164"/>
      <c r="L140" s="382"/>
      <c r="M140" s="384"/>
      <c r="N140" s="383"/>
      <c r="O140" s="163"/>
      <c r="P140" s="164"/>
      <c r="Q140" s="175"/>
      <c r="R140" s="380"/>
      <c r="S140" s="381"/>
      <c r="T140" s="166"/>
      <c r="U140" s="165"/>
    </row>
    <row r="141" spans="2:21" ht="15.75" customHeight="1">
      <c r="B141" s="206">
        <f>COUNTIF(G136:G141,"&gt;0")+COUNTIF(P136:P137,"&gt;0")</f>
        <v>0</v>
      </c>
      <c r="C141" s="175" t="s">
        <v>125</v>
      </c>
      <c r="D141" s="392" t="s">
        <v>378</v>
      </c>
      <c r="E141" s="393"/>
      <c r="F141" s="166">
        <v>3150</v>
      </c>
      <c r="G141" s="167"/>
      <c r="H141" s="382"/>
      <c r="I141" s="383"/>
      <c r="J141" s="166"/>
      <c r="K141" s="167"/>
      <c r="L141" s="387"/>
      <c r="M141" s="388"/>
      <c r="N141" s="389"/>
      <c r="O141" s="166"/>
      <c r="P141" s="167"/>
      <c r="Q141" s="175"/>
      <c r="R141" s="390"/>
      <c r="S141" s="391"/>
      <c r="T141" s="166"/>
      <c r="U141" s="168"/>
    </row>
    <row r="142" spans="1:22" s="37" customFormat="1" ht="15.75" customHeight="1" thickBot="1">
      <c r="A142" s="121"/>
      <c r="B142" s="122">
        <f>F142+J142+O142+T142</f>
        <v>10950</v>
      </c>
      <c r="C142" s="191" t="s">
        <v>379</v>
      </c>
      <c r="D142" s="123"/>
      <c r="E142" s="124"/>
      <c r="F142" s="56">
        <f>SUM(F136:F141)</f>
        <v>8000</v>
      </c>
      <c r="G142" s="125">
        <f>IF(AND(G139="",G140="",G138="",G137="",G136=""),"",SUM(G136:G141))</f>
      </c>
      <c r="H142" s="192" t="s">
        <v>379</v>
      </c>
      <c r="I142" s="124"/>
      <c r="J142" s="56"/>
      <c r="K142" s="125"/>
      <c r="L142" s="351" t="s">
        <v>379</v>
      </c>
      <c r="M142" s="349"/>
      <c r="N142" s="350"/>
      <c r="O142" s="56">
        <f>SUM(O136:O141)</f>
        <v>2950</v>
      </c>
      <c r="P142" s="125">
        <f>IF(AND(P139="",P140="",P138="",P137="",P136=""),"",SUM(P136:P140))</f>
      </c>
      <c r="Q142" s="351" t="s">
        <v>379</v>
      </c>
      <c r="R142" s="349"/>
      <c r="S142" s="350"/>
      <c r="T142" s="56"/>
      <c r="U142" s="103"/>
      <c r="V142" s="121"/>
    </row>
    <row r="144" ht="13.5">
      <c r="B144" s="121"/>
    </row>
  </sheetData>
  <sheetProtection sheet="1"/>
  <mergeCells count="534">
    <mergeCell ref="Q72:R72"/>
    <mergeCell ref="D73:E73"/>
    <mergeCell ref="L142:N142"/>
    <mergeCell ref="Q142:S142"/>
    <mergeCell ref="D140:E140"/>
    <mergeCell ref="H140:I140"/>
    <mergeCell ref="L140:N140"/>
    <mergeCell ref="R140:S140"/>
    <mergeCell ref="D141:E141"/>
    <mergeCell ref="H141:I141"/>
    <mergeCell ref="L141:N141"/>
    <mergeCell ref="R141:S141"/>
    <mergeCell ref="H138:I138"/>
    <mergeCell ref="L138:N138"/>
    <mergeCell ref="R138:S138"/>
    <mergeCell ref="D139:E139"/>
    <mergeCell ref="H139:I139"/>
    <mergeCell ref="L139:N139"/>
    <mergeCell ref="R139:S139"/>
    <mergeCell ref="B136:B140"/>
    <mergeCell ref="D136:E136"/>
    <mergeCell ref="H136:I136"/>
    <mergeCell ref="L136:N136"/>
    <mergeCell ref="R136:S136"/>
    <mergeCell ref="D137:E137"/>
    <mergeCell ref="H137:I137"/>
    <mergeCell ref="L137:N137"/>
    <mergeCell ref="R137:S137"/>
    <mergeCell ref="C138:D138"/>
    <mergeCell ref="C133:E133"/>
    <mergeCell ref="H133:I133"/>
    <mergeCell ref="L133:N133"/>
    <mergeCell ref="Q133:S133"/>
    <mergeCell ref="C134:E134"/>
    <mergeCell ref="H134:I134"/>
    <mergeCell ref="L134:N134"/>
    <mergeCell ref="Q134:S134"/>
    <mergeCell ref="C131:E131"/>
    <mergeCell ref="H131:I131"/>
    <mergeCell ref="L131:N131"/>
    <mergeCell ref="Q131:S131"/>
    <mergeCell ref="C132:E132"/>
    <mergeCell ref="H132:I132"/>
    <mergeCell ref="L132:N132"/>
    <mergeCell ref="Q132:S132"/>
    <mergeCell ref="H129:I129"/>
    <mergeCell ref="L129:N129"/>
    <mergeCell ref="Q129:S129"/>
    <mergeCell ref="C130:E130"/>
    <mergeCell ref="H130:I130"/>
    <mergeCell ref="L130:N130"/>
    <mergeCell ref="Q130:S130"/>
    <mergeCell ref="B127:B131"/>
    <mergeCell ref="C127:D127"/>
    <mergeCell ref="H127:I127"/>
    <mergeCell ref="L127:N127"/>
    <mergeCell ref="Q127:R127"/>
    <mergeCell ref="C128:D128"/>
    <mergeCell ref="H128:I128"/>
    <mergeCell ref="L128:N128"/>
    <mergeCell ref="Q128:S128"/>
    <mergeCell ref="C129:E129"/>
    <mergeCell ref="C125:E125"/>
    <mergeCell ref="H125:I125"/>
    <mergeCell ref="L125:N125"/>
    <mergeCell ref="Q125:S125"/>
    <mergeCell ref="C126:E126"/>
    <mergeCell ref="H126:I126"/>
    <mergeCell ref="L126:N126"/>
    <mergeCell ref="Q126:S126"/>
    <mergeCell ref="C123:D123"/>
    <mergeCell ref="H123:I123"/>
    <mergeCell ref="L123:N123"/>
    <mergeCell ref="C124:E124"/>
    <mergeCell ref="H124:I124"/>
    <mergeCell ref="L124:N124"/>
    <mergeCell ref="L120:N120"/>
    <mergeCell ref="Q120:S120"/>
    <mergeCell ref="C121:D121"/>
    <mergeCell ref="L121:N121"/>
    <mergeCell ref="Q121:S121"/>
    <mergeCell ref="C122:D122"/>
    <mergeCell ref="L122:N122"/>
    <mergeCell ref="C118:E118"/>
    <mergeCell ref="H118:I118"/>
    <mergeCell ref="L118:N118"/>
    <mergeCell ref="Q118:S118"/>
    <mergeCell ref="B119:B124"/>
    <mergeCell ref="C119:D119"/>
    <mergeCell ref="L119:N119"/>
    <mergeCell ref="Q119:R119"/>
    <mergeCell ref="C120:E120"/>
    <mergeCell ref="H120:I120"/>
    <mergeCell ref="C116:E116"/>
    <mergeCell ref="L116:N116"/>
    <mergeCell ref="Q116:R116"/>
    <mergeCell ref="C117:E117"/>
    <mergeCell ref="H117:I117"/>
    <mergeCell ref="L117:N117"/>
    <mergeCell ref="Q117:S117"/>
    <mergeCell ref="C114:D114"/>
    <mergeCell ref="L114:M114"/>
    <mergeCell ref="Q114:R114"/>
    <mergeCell ref="C115:D115"/>
    <mergeCell ref="L115:M115"/>
    <mergeCell ref="Q115:R115"/>
    <mergeCell ref="B111:B116"/>
    <mergeCell ref="C111:D111"/>
    <mergeCell ref="L111:N111"/>
    <mergeCell ref="Q111:S111"/>
    <mergeCell ref="C112:D112"/>
    <mergeCell ref="L112:N112"/>
    <mergeCell ref="Q112:S112"/>
    <mergeCell ref="C113:D113"/>
    <mergeCell ref="L113:M113"/>
    <mergeCell ref="Q113:R113"/>
    <mergeCell ref="C109:E109"/>
    <mergeCell ref="H109:I109"/>
    <mergeCell ref="L109:N109"/>
    <mergeCell ref="Q109:S109"/>
    <mergeCell ref="C110:E110"/>
    <mergeCell ref="H110:I110"/>
    <mergeCell ref="L110:N110"/>
    <mergeCell ref="Q110:S110"/>
    <mergeCell ref="C107:E107"/>
    <mergeCell ref="H107:I107"/>
    <mergeCell ref="L107:N107"/>
    <mergeCell ref="Q107:S107"/>
    <mergeCell ref="C108:E108"/>
    <mergeCell ref="H108:I108"/>
    <mergeCell ref="L108:N108"/>
    <mergeCell ref="Q108:S108"/>
    <mergeCell ref="H105:I105"/>
    <mergeCell ref="L105:N105"/>
    <mergeCell ref="Q105:S105"/>
    <mergeCell ref="C106:E106"/>
    <mergeCell ref="H106:I106"/>
    <mergeCell ref="L106:N106"/>
    <mergeCell ref="Q106:S106"/>
    <mergeCell ref="C103:E103"/>
    <mergeCell ref="H103:I103"/>
    <mergeCell ref="L103:N103"/>
    <mergeCell ref="Q103:S103"/>
    <mergeCell ref="B104:B108"/>
    <mergeCell ref="C104:E104"/>
    <mergeCell ref="H104:I104"/>
    <mergeCell ref="L104:N104"/>
    <mergeCell ref="Q104:S104"/>
    <mergeCell ref="C105:E105"/>
    <mergeCell ref="L100:N100"/>
    <mergeCell ref="Q100:S100"/>
    <mergeCell ref="C101:E101"/>
    <mergeCell ref="L101:N101"/>
    <mergeCell ref="Q101:S101"/>
    <mergeCell ref="C102:E102"/>
    <mergeCell ref="L102:N102"/>
    <mergeCell ref="Q102:S102"/>
    <mergeCell ref="C98:E98"/>
    <mergeCell ref="H98:I98"/>
    <mergeCell ref="L98:N98"/>
    <mergeCell ref="Q98:S98"/>
    <mergeCell ref="B99:B101"/>
    <mergeCell ref="C99:E99"/>
    <mergeCell ref="H99:I99"/>
    <mergeCell ref="L99:N99"/>
    <mergeCell ref="Q99:S99"/>
    <mergeCell ref="C100:E100"/>
    <mergeCell ref="H96:I96"/>
    <mergeCell ref="L96:N96"/>
    <mergeCell ref="Q96:S96"/>
    <mergeCell ref="C97:E97"/>
    <mergeCell ref="H97:I97"/>
    <mergeCell ref="L97:N97"/>
    <mergeCell ref="Q97:S97"/>
    <mergeCell ref="B93:B96"/>
    <mergeCell ref="C93:D93"/>
    <mergeCell ref="L93:N93"/>
    <mergeCell ref="Q93:R93"/>
    <mergeCell ref="D94:E94"/>
    <mergeCell ref="Q94:R94"/>
    <mergeCell ref="C95:D95"/>
    <mergeCell ref="L95:N95"/>
    <mergeCell ref="Q95:R95"/>
    <mergeCell ref="C96:E96"/>
    <mergeCell ref="L90:N90"/>
    <mergeCell ref="C91:E91"/>
    <mergeCell ref="H91:I91"/>
    <mergeCell ref="L91:N91"/>
    <mergeCell ref="Q91:S91"/>
    <mergeCell ref="C92:E92"/>
    <mergeCell ref="H92:I92"/>
    <mergeCell ref="L92:N92"/>
    <mergeCell ref="Q92:S92"/>
    <mergeCell ref="B87:B90"/>
    <mergeCell ref="C87:E87"/>
    <mergeCell ref="H87:I87"/>
    <mergeCell ref="L87:N87"/>
    <mergeCell ref="Q87:S87"/>
    <mergeCell ref="H88:I88"/>
    <mergeCell ref="L88:N88"/>
    <mergeCell ref="C89:E89"/>
    <mergeCell ref="L89:N89"/>
    <mergeCell ref="C90:E90"/>
    <mergeCell ref="C85:E85"/>
    <mergeCell ref="H85:I85"/>
    <mergeCell ref="L85:N85"/>
    <mergeCell ref="Q85:S85"/>
    <mergeCell ref="Q90:S90"/>
    <mergeCell ref="C86:E86"/>
    <mergeCell ref="H86:I86"/>
    <mergeCell ref="L86:N86"/>
    <mergeCell ref="Q86:S86"/>
    <mergeCell ref="H90:I90"/>
    <mergeCell ref="H83:I83"/>
    <mergeCell ref="L83:N83"/>
    <mergeCell ref="Q83:S83"/>
    <mergeCell ref="C84:E84"/>
    <mergeCell ref="H84:I84"/>
    <mergeCell ref="L84:N84"/>
    <mergeCell ref="Q84:S84"/>
    <mergeCell ref="C81:E81"/>
    <mergeCell ref="H81:I81"/>
    <mergeCell ref="L81:N81"/>
    <mergeCell ref="Q81:S81"/>
    <mergeCell ref="B82:B84"/>
    <mergeCell ref="C82:E82"/>
    <mergeCell ref="H82:I82"/>
    <mergeCell ref="L82:N82"/>
    <mergeCell ref="Q82:S82"/>
    <mergeCell ref="C83:E83"/>
    <mergeCell ref="L79:N79"/>
    <mergeCell ref="Q79:S79"/>
    <mergeCell ref="C80:E80"/>
    <mergeCell ref="H80:I80"/>
    <mergeCell ref="L80:N80"/>
    <mergeCell ref="Q80:S80"/>
    <mergeCell ref="B77:B79"/>
    <mergeCell ref="C77:D77"/>
    <mergeCell ref="L77:N77"/>
    <mergeCell ref="Q77:R77"/>
    <mergeCell ref="C78:E78"/>
    <mergeCell ref="H78:I78"/>
    <mergeCell ref="L78:N78"/>
    <mergeCell ref="Q78:S78"/>
    <mergeCell ref="C79:E79"/>
    <mergeCell ref="H79:I79"/>
    <mergeCell ref="Q74:S74"/>
    <mergeCell ref="H75:I75"/>
    <mergeCell ref="L75:N75"/>
    <mergeCell ref="Q75:S75"/>
    <mergeCell ref="C75:D75"/>
    <mergeCell ref="C76:E76"/>
    <mergeCell ref="H76:I76"/>
    <mergeCell ref="L76:N76"/>
    <mergeCell ref="Q76:S76"/>
    <mergeCell ref="C71:E71"/>
    <mergeCell ref="H71:I71"/>
    <mergeCell ref="L71:N71"/>
    <mergeCell ref="Q71:S71"/>
    <mergeCell ref="B72:B74"/>
    <mergeCell ref="C72:E72"/>
    <mergeCell ref="L72:N72"/>
    <mergeCell ref="Q73:R73"/>
    <mergeCell ref="C74:D74"/>
    <mergeCell ref="L74:N74"/>
    <mergeCell ref="C68:E68"/>
    <mergeCell ref="H68:I68"/>
    <mergeCell ref="L68:N68"/>
    <mergeCell ref="Q68:S68"/>
    <mergeCell ref="C70:G70"/>
    <mergeCell ref="H70:K70"/>
    <mergeCell ref="L70:P70"/>
    <mergeCell ref="Q70:U70"/>
    <mergeCell ref="C66:D66"/>
    <mergeCell ref="H66:I66"/>
    <mergeCell ref="L66:N66"/>
    <mergeCell ref="Q66:R66"/>
    <mergeCell ref="C67:E67"/>
    <mergeCell ref="H67:I67"/>
    <mergeCell ref="L67:N67"/>
    <mergeCell ref="Q67:S67"/>
    <mergeCell ref="C64:E64"/>
    <mergeCell ref="H64:I64"/>
    <mergeCell ref="L64:N64"/>
    <mergeCell ref="Q64:S64"/>
    <mergeCell ref="C65:E65"/>
    <mergeCell ref="H65:I65"/>
    <mergeCell ref="L65:N65"/>
    <mergeCell ref="Q65:S65"/>
    <mergeCell ref="Q61:S61"/>
    <mergeCell ref="C62:E62"/>
    <mergeCell ref="H62:I62"/>
    <mergeCell ref="L62:N62"/>
    <mergeCell ref="Q62:S62"/>
    <mergeCell ref="B63:B66"/>
    <mergeCell ref="C63:E63"/>
    <mergeCell ref="H63:I63"/>
    <mergeCell ref="L63:N63"/>
    <mergeCell ref="Q63:S63"/>
    <mergeCell ref="L58:N58"/>
    <mergeCell ref="C59:D59"/>
    <mergeCell ref="L59:M59"/>
    <mergeCell ref="C60:D60"/>
    <mergeCell ref="L60:N60"/>
    <mergeCell ref="C61:E61"/>
    <mergeCell ref="H61:I61"/>
    <mergeCell ref="L61:N61"/>
    <mergeCell ref="C55:E55"/>
    <mergeCell ref="H55:I55"/>
    <mergeCell ref="L55:N55"/>
    <mergeCell ref="Q55:S55"/>
    <mergeCell ref="B56:B60"/>
    <mergeCell ref="C56:D56"/>
    <mergeCell ref="L56:N56"/>
    <mergeCell ref="Q56:R56"/>
    <mergeCell ref="L57:N57"/>
    <mergeCell ref="C58:E58"/>
    <mergeCell ref="C52:D52"/>
    <mergeCell ref="Q52:R52"/>
    <mergeCell ref="C53:E53"/>
    <mergeCell ref="L53:N53"/>
    <mergeCell ref="Q53:S53"/>
    <mergeCell ref="C54:E54"/>
    <mergeCell ref="H54:I54"/>
    <mergeCell ref="L54:N54"/>
    <mergeCell ref="Q54:S54"/>
    <mergeCell ref="C50:D50"/>
    <mergeCell ref="H50:I50"/>
    <mergeCell ref="L50:M50"/>
    <mergeCell ref="Q50:R50"/>
    <mergeCell ref="C51:D51"/>
    <mergeCell ref="L51:M51"/>
    <mergeCell ref="Q51:R51"/>
    <mergeCell ref="C48:D48"/>
    <mergeCell ref="Q48:R48"/>
    <mergeCell ref="C49:D49"/>
    <mergeCell ref="H49:I49"/>
    <mergeCell ref="L49:N49"/>
    <mergeCell ref="Q49:R49"/>
    <mergeCell ref="Q45:S45"/>
    <mergeCell ref="B46:B53"/>
    <mergeCell ref="C46:E46"/>
    <mergeCell ref="H46:I46"/>
    <mergeCell ref="L46:N46"/>
    <mergeCell ref="Q46:S46"/>
    <mergeCell ref="C47:E47"/>
    <mergeCell ref="H47:I47"/>
    <mergeCell ref="L47:N47"/>
    <mergeCell ref="Q47:S47"/>
    <mergeCell ref="C44:E44"/>
    <mergeCell ref="H44:I44"/>
    <mergeCell ref="L44:N44"/>
    <mergeCell ref="C45:E45"/>
    <mergeCell ref="H45:I45"/>
    <mergeCell ref="L45:N45"/>
    <mergeCell ref="B41:B43"/>
    <mergeCell ref="C41:E41"/>
    <mergeCell ref="H41:I41"/>
    <mergeCell ref="L41:N41"/>
    <mergeCell ref="C42:E42"/>
    <mergeCell ref="H42:I42"/>
    <mergeCell ref="L42:N42"/>
    <mergeCell ref="C43:E43"/>
    <mergeCell ref="H43:I43"/>
    <mergeCell ref="L43:N43"/>
    <mergeCell ref="C39:E39"/>
    <mergeCell ref="H39:I39"/>
    <mergeCell ref="L39:N39"/>
    <mergeCell ref="Q39:S39"/>
    <mergeCell ref="D40:E40"/>
    <mergeCell ref="H40:I40"/>
    <mergeCell ref="L40:N40"/>
    <mergeCell ref="Q40:S40"/>
    <mergeCell ref="C37:E37"/>
    <mergeCell ref="H37:I37"/>
    <mergeCell ref="L37:N37"/>
    <mergeCell ref="Q37:S37"/>
    <mergeCell ref="C38:E38"/>
    <mergeCell ref="H38:I38"/>
    <mergeCell ref="L38:N38"/>
    <mergeCell ref="Q38:S38"/>
    <mergeCell ref="C35:E35"/>
    <mergeCell ref="H35:I35"/>
    <mergeCell ref="L35:N35"/>
    <mergeCell ref="Q35:S35"/>
    <mergeCell ref="C36:E36"/>
    <mergeCell ref="H36:I36"/>
    <mergeCell ref="L36:N36"/>
    <mergeCell ref="Q36:S36"/>
    <mergeCell ref="U32:U33"/>
    <mergeCell ref="C33:E33"/>
    <mergeCell ref="H33:I33"/>
    <mergeCell ref="L33:N33"/>
    <mergeCell ref="Q33:S33"/>
    <mergeCell ref="C34:E34"/>
    <mergeCell ref="H34:I34"/>
    <mergeCell ref="L34:N34"/>
    <mergeCell ref="Q34:S34"/>
    <mergeCell ref="C31:E31"/>
    <mergeCell ref="Q31:S31"/>
    <mergeCell ref="C32:E32"/>
    <mergeCell ref="H32:I32"/>
    <mergeCell ref="Q32:S32"/>
    <mergeCell ref="T32:T33"/>
    <mergeCell ref="L32:N32"/>
    <mergeCell ref="L31:N31"/>
    <mergeCell ref="H31:I31"/>
    <mergeCell ref="C29:E29"/>
    <mergeCell ref="Q29:S29"/>
    <mergeCell ref="C30:E30"/>
    <mergeCell ref="Q30:S30"/>
    <mergeCell ref="L29:N29"/>
    <mergeCell ref="L30:N30"/>
    <mergeCell ref="H30:I30"/>
    <mergeCell ref="T26:T27"/>
    <mergeCell ref="U26:U27"/>
    <mergeCell ref="C27:E27"/>
    <mergeCell ref="H27:I27"/>
    <mergeCell ref="Q27:S27"/>
    <mergeCell ref="C28:E28"/>
    <mergeCell ref="Q28:S28"/>
    <mergeCell ref="L28:N28"/>
    <mergeCell ref="C26:E26"/>
    <mergeCell ref="H26:I26"/>
    <mergeCell ref="L26:N26"/>
    <mergeCell ref="C24:E24"/>
    <mergeCell ref="F24:F25"/>
    <mergeCell ref="G24:G25"/>
    <mergeCell ref="H24:I24"/>
    <mergeCell ref="J24:J25"/>
    <mergeCell ref="C21:E21"/>
    <mergeCell ref="H21:I21"/>
    <mergeCell ref="L21:N21"/>
    <mergeCell ref="Q21:S21"/>
    <mergeCell ref="K24:K25"/>
    <mergeCell ref="C25:E25"/>
    <mergeCell ref="H23:I23"/>
    <mergeCell ref="L23:N23"/>
    <mergeCell ref="Q23:S23"/>
    <mergeCell ref="H25:I25"/>
    <mergeCell ref="H28:I28"/>
    <mergeCell ref="T23:T24"/>
    <mergeCell ref="U23:U24"/>
    <mergeCell ref="Q24:S24"/>
    <mergeCell ref="Q25:S25"/>
    <mergeCell ref="L25:N25"/>
    <mergeCell ref="J26:J27"/>
    <mergeCell ref="K26:K27"/>
    <mergeCell ref="Q26:S26"/>
    <mergeCell ref="L27:N27"/>
    <mergeCell ref="C20:E20"/>
    <mergeCell ref="H20:I20"/>
    <mergeCell ref="L20:N20"/>
    <mergeCell ref="Q20:S20"/>
    <mergeCell ref="B22:B37"/>
    <mergeCell ref="C22:E22"/>
    <mergeCell ref="H22:I22"/>
    <mergeCell ref="L22:N22"/>
    <mergeCell ref="Q22:S22"/>
    <mergeCell ref="C23:E23"/>
    <mergeCell ref="C18:E18"/>
    <mergeCell ref="H18:I18"/>
    <mergeCell ref="L18:N18"/>
    <mergeCell ref="Q18:S18"/>
    <mergeCell ref="C19:E19"/>
    <mergeCell ref="H19:I19"/>
    <mergeCell ref="L19:N19"/>
    <mergeCell ref="Q19:S19"/>
    <mergeCell ref="C15:E15"/>
    <mergeCell ref="H15:I15"/>
    <mergeCell ref="P12:P13"/>
    <mergeCell ref="Q12:S12"/>
    <mergeCell ref="L16:N16"/>
    <mergeCell ref="Q16:S16"/>
    <mergeCell ref="C12:E12"/>
    <mergeCell ref="F12:F13"/>
    <mergeCell ref="G12:G13"/>
    <mergeCell ref="L12:N12"/>
    <mergeCell ref="C14:E14"/>
    <mergeCell ref="H14:I14"/>
    <mergeCell ref="L9:N9"/>
    <mergeCell ref="Q9:S9"/>
    <mergeCell ref="B10:B19"/>
    <mergeCell ref="L10:N10"/>
    <mergeCell ref="C11:E11"/>
    <mergeCell ref="H11:I11"/>
    <mergeCell ref="L11:N11"/>
    <mergeCell ref="C13:E13"/>
    <mergeCell ref="J13:J14"/>
    <mergeCell ref="K13:K14"/>
    <mergeCell ref="T5:T6"/>
    <mergeCell ref="U5:U6"/>
    <mergeCell ref="C8:G8"/>
    <mergeCell ref="H8:K8"/>
    <mergeCell ref="L8:P8"/>
    <mergeCell ref="Q8:U8"/>
    <mergeCell ref="C10:D10"/>
    <mergeCell ref="L13:N13"/>
    <mergeCell ref="B5:B6"/>
    <mergeCell ref="C5:F6"/>
    <mergeCell ref="G5:G6"/>
    <mergeCell ref="H5:H6"/>
    <mergeCell ref="I5:J6"/>
    <mergeCell ref="Q11:S11"/>
    <mergeCell ref="P5:P6"/>
    <mergeCell ref="R5:S6"/>
    <mergeCell ref="C9:E9"/>
    <mergeCell ref="H9:I9"/>
    <mergeCell ref="B1:U1"/>
    <mergeCell ref="J2:U2"/>
    <mergeCell ref="B3:B4"/>
    <mergeCell ref="C3:H4"/>
    <mergeCell ref="I3:J4"/>
    <mergeCell ref="K3:P4"/>
    <mergeCell ref="Q3:Q6"/>
    <mergeCell ref="R3:S4"/>
    <mergeCell ref="T3:T4"/>
    <mergeCell ref="U3:U4"/>
    <mergeCell ref="C16:E16"/>
    <mergeCell ref="H16:I16"/>
    <mergeCell ref="L24:N24"/>
    <mergeCell ref="Q41:S41"/>
    <mergeCell ref="Q42:S42"/>
    <mergeCell ref="L48:N48"/>
    <mergeCell ref="C17:E17"/>
    <mergeCell ref="H17:I17"/>
    <mergeCell ref="L17:N17"/>
    <mergeCell ref="Q17:S17"/>
    <mergeCell ref="K5:K6"/>
    <mergeCell ref="L5:O6"/>
    <mergeCell ref="L15:N15"/>
    <mergeCell ref="L14:N14"/>
    <mergeCell ref="Q10:R10"/>
    <mergeCell ref="O12:O13"/>
  </mergeCells>
  <dataValidations count="1">
    <dataValidation allowBlank="1" showInputMessage="1" showErrorMessage="1" imeMode="off" sqref="K136:K142 G136:G142 U136:U142 P18:P25 G18:G24 K72:K133 K15 U10:U15 G26:G27 U28:U32 U18:U26 U72:U133 P136:P142 G68:G69 K18:K24 P72:P133 G72:G133 P14:P15 K10:K13 P10:P12 G10:G12 G14:G15 K34:K69 U34:U69 P27:P69 G29:G66"/>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当部数表の更新は原則として６ヶ月ごとに行いますが、この間各販売店の部数は常に変動しており、また折込作業の関係で販売店の宅配部数と異なる場合がございます。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G29" sqref="G29:I29"/>
    </sheetView>
  </sheetViews>
  <sheetFormatPr defaultColWidth="2.25390625" defaultRowHeight="13.5"/>
  <cols>
    <col min="1" max="1" width="1.4921875" style="0" customWidth="1"/>
    <col min="2" max="6" width="3.00390625" style="135" customWidth="1"/>
    <col min="7" max="15" width="2.25390625" style="0" customWidth="1"/>
    <col min="16" max="20" width="3.00390625" style="135" customWidth="1"/>
    <col min="21" max="29" width="2.25390625" style="0" customWidth="1"/>
    <col min="30" max="34" width="3.00390625" style="135" customWidth="1"/>
    <col min="35" max="40" width="2.25390625" style="0" customWidth="1"/>
    <col min="41" max="41" width="1.25" style="0" customWidth="1"/>
  </cols>
  <sheetData>
    <row r="1" spans="2:40" ht="19.5" thickBot="1" thickTop="1">
      <c r="B1" s="570" t="s">
        <v>215</v>
      </c>
      <c r="C1" s="571"/>
      <c r="D1" s="571"/>
      <c r="E1" s="571"/>
      <c r="F1" s="571"/>
      <c r="G1" s="571"/>
      <c r="H1" s="571"/>
      <c r="I1" s="571"/>
      <c r="J1" s="571"/>
      <c r="K1" s="571"/>
      <c r="L1" s="572"/>
      <c r="M1" s="135"/>
      <c r="N1" s="135"/>
      <c r="O1" s="135"/>
      <c r="P1" s="570" t="s">
        <v>215</v>
      </c>
      <c r="Q1" s="571"/>
      <c r="R1" s="571"/>
      <c r="S1" s="571"/>
      <c r="T1" s="571"/>
      <c r="U1" s="571"/>
      <c r="V1" s="571"/>
      <c r="W1" s="571"/>
      <c r="X1" s="571"/>
      <c r="Y1" s="571"/>
      <c r="Z1" s="572"/>
      <c r="AA1" s="135"/>
      <c r="AB1" s="135"/>
      <c r="AC1" s="135"/>
      <c r="AD1" s="570" t="s">
        <v>215</v>
      </c>
      <c r="AE1" s="571"/>
      <c r="AF1" s="571"/>
      <c r="AG1" s="571"/>
      <c r="AH1" s="571"/>
      <c r="AI1" s="571"/>
      <c r="AJ1" s="571"/>
      <c r="AK1" s="571"/>
      <c r="AL1" s="571"/>
      <c r="AM1" s="571"/>
      <c r="AN1" s="572"/>
    </row>
    <row r="2" spans="2:40" ht="20.25" customHeight="1">
      <c r="B2" s="573" t="s">
        <v>216</v>
      </c>
      <c r="C2" s="567"/>
      <c r="D2" s="567"/>
      <c r="E2" s="567"/>
      <c r="F2" s="567"/>
      <c r="G2" s="567" t="s">
        <v>217</v>
      </c>
      <c r="H2" s="567"/>
      <c r="I2" s="567"/>
      <c r="J2" s="567" t="s">
        <v>218</v>
      </c>
      <c r="K2" s="567"/>
      <c r="L2" s="574"/>
      <c r="M2" s="136"/>
      <c r="N2" s="136"/>
      <c r="O2" s="136"/>
      <c r="P2" s="573" t="s">
        <v>216</v>
      </c>
      <c r="Q2" s="567"/>
      <c r="R2" s="567"/>
      <c r="S2" s="567"/>
      <c r="T2" s="567"/>
      <c r="U2" s="567" t="s">
        <v>217</v>
      </c>
      <c r="V2" s="567"/>
      <c r="W2" s="567"/>
      <c r="X2" s="567" t="s">
        <v>218</v>
      </c>
      <c r="Y2" s="567"/>
      <c r="Z2" s="574"/>
      <c r="AA2" s="136"/>
      <c r="AB2" s="136"/>
      <c r="AC2" s="136"/>
      <c r="AD2" s="573" t="s">
        <v>216</v>
      </c>
      <c r="AE2" s="567"/>
      <c r="AF2" s="567"/>
      <c r="AG2" s="567"/>
      <c r="AH2" s="567"/>
      <c r="AI2" s="567" t="s">
        <v>217</v>
      </c>
      <c r="AJ2" s="567"/>
      <c r="AK2" s="567"/>
      <c r="AL2" s="568" t="s">
        <v>218</v>
      </c>
      <c r="AM2" s="568"/>
      <c r="AN2" s="569"/>
    </row>
    <row r="3" spans="2:40" ht="18.75" customHeight="1">
      <c r="B3" s="427" t="s">
        <v>219</v>
      </c>
      <c r="C3" s="428"/>
      <c r="D3" s="428"/>
      <c r="E3" s="428"/>
      <c r="F3" s="137" t="s">
        <v>133</v>
      </c>
      <c r="G3" s="532">
        <v>50</v>
      </c>
      <c r="H3" s="532"/>
      <c r="I3" s="532"/>
      <c r="J3" s="469"/>
      <c r="K3" s="469"/>
      <c r="L3" s="470"/>
      <c r="P3" s="427" t="s">
        <v>220</v>
      </c>
      <c r="Q3" s="428"/>
      <c r="R3" s="428"/>
      <c r="S3" s="428"/>
      <c r="T3" s="137" t="s">
        <v>133</v>
      </c>
      <c r="U3" s="532">
        <v>250</v>
      </c>
      <c r="V3" s="532"/>
      <c r="W3" s="532"/>
      <c r="X3" s="458"/>
      <c r="Y3" s="459"/>
      <c r="Z3" s="460"/>
      <c r="AD3" s="498" t="s">
        <v>221</v>
      </c>
      <c r="AE3" s="499"/>
      <c r="AF3" s="499"/>
      <c r="AG3" s="499"/>
      <c r="AH3" s="138" t="s">
        <v>222</v>
      </c>
      <c r="AI3" s="408">
        <v>150</v>
      </c>
      <c r="AJ3" s="408"/>
      <c r="AK3" s="408"/>
      <c r="AL3" s="409"/>
      <c r="AM3" s="410"/>
      <c r="AN3" s="411"/>
    </row>
    <row r="4" spans="2:40" ht="18.75" customHeight="1">
      <c r="B4" s="427" t="s">
        <v>223</v>
      </c>
      <c r="C4" s="428"/>
      <c r="D4" s="428"/>
      <c r="E4" s="428"/>
      <c r="F4" s="137" t="s">
        <v>224</v>
      </c>
      <c r="G4" s="532">
        <v>300</v>
      </c>
      <c r="H4" s="532"/>
      <c r="I4" s="532"/>
      <c r="J4" s="469"/>
      <c r="K4" s="469"/>
      <c r="L4" s="470"/>
      <c r="P4" s="427" t="s">
        <v>220</v>
      </c>
      <c r="Q4" s="428"/>
      <c r="R4" s="428"/>
      <c r="S4" s="428"/>
      <c r="T4" s="137" t="s">
        <v>225</v>
      </c>
      <c r="U4" s="532">
        <v>150</v>
      </c>
      <c r="V4" s="532"/>
      <c r="W4" s="532"/>
      <c r="X4" s="458"/>
      <c r="Y4" s="459"/>
      <c r="Z4" s="460"/>
      <c r="AD4" s="427" t="s">
        <v>226</v>
      </c>
      <c r="AE4" s="428"/>
      <c r="AF4" s="428"/>
      <c r="AG4" s="428"/>
      <c r="AH4" s="137" t="s">
        <v>224</v>
      </c>
      <c r="AI4" s="408">
        <v>50</v>
      </c>
      <c r="AJ4" s="408"/>
      <c r="AK4" s="408"/>
      <c r="AL4" s="409"/>
      <c r="AM4" s="410"/>
      <c r="AN4" s="411"/>
    </row>
    <row r="5" spans="2:40" ht="18.75" customHeight="1">
      <c r="B5" s="427" t="s">
        <v>15</v>
      </c>
      <c r="C5" s="428"/>
      <c r="D5" s="428"/>
      <c r="E5" s="428"/>
      <c r="F5" s="137" t="s">
        <v>227</v>
      </c>
      <c r="G5" s="532">
        <v>200</v>
      </c>
      <c r="H5" s="532"/>
      <c r="I5" s="532"/>
      <c r="J5" s="469"/>
      <c r="K5" s="469"/>
      <c r="L5" s="470"/>
      <c r="P5" s="427" t="s">
        <v>228</v>
      </c>
      <c r="Q5" s="428"/>
      <c r="R5" s="428"/>
      <c r="S5" s="428"/>
      <c r="T5" s="137" t="s">
        <v>225</v>
      </c>
      <c r="U5" s="532">
        <v>100</v>
      </c>
      <c r="V5" s="532"/>
      <c r="W5" s="532"/>
      <c r="X5" s="458"/>
      <c r="Y5" s="459"/>
      <c r="Z5" s="460"/>
      <c r="AD5" s="427" t="s">
        <v>229</v>
      </c>
      <c r="AE5" s="428"/>
      <c r="AF5" s="428"/>
      <c r="AG5" s="428"/>
      <c r="AH5" s="137" t="s">
        <v>227</v>
      </c>
      <c r="AI5" s="408">
        <v>50</v>
      </c>
      <c r="AJ5" s="408"/>
      <c r="AK5" s="408"/>
      <c r="AL5" s="409"/>
      <c r="AM5" s="410"/>
      <c r="AN5" s="411"/>
    </row>
    <row r="6" spans="2:40" ht="18.75" customHeight="1" thickBot="1">
      <c r="B6" s="427" t="s">
        <v>230</v>
      </c>
      <c r="C6" s="428"/>
      <c r="D6" s="428"/>
      <c r="E6" s="428"/>
      <c r="F6" s="137" t="s">
        <v>224</v>
      </c>
      <c r="G6" s="532">
        <v>500</v>
      </c>
      <c r="H6" s="532"/>
      <c r="I6" s="532"/>
      <c r="J6" s="469"/>
      <c r="K6" s="469"/>
      <c r="L6" s="470"/>
      <c r="P6" s="446" t="s">
        <v>231</v>
      </c>
      <c r="Q6" s="447"/>
      <c r="R6" s="447"/>
      <c r="S6" s="447"/>
      <c r="T6" s="139" t="s">
        <v>232</v>
      </c>
      <c r="U6" s="429">
        <v>100</v>
      </c>
      <c r="V6" s="429"/>
      <c r="W6" s="429"/>
      <c r="X6" s="523"/>
      <c r="Y6" s="524"/>
      <c r="Z6" s="525"/>
      <c r="AD6" s="471" t="s">
        <v>233</v>
      </c>
      <c r="AE6" s="472"/>
      <c r="AF6" s="472"/>
      <c r="AG6" s="472"/>
      <c r="AH6" s="140" t="s">
        <v>234</v>
      </c>
      <c r="AI6" s="408">
        <v>200</v>
      </c>
      <c r="AJ6" s="408"/>
      <c r="AK6" s="408"/>
      <c r="AL6" s="409"/>
      <c r="AM6" s="410"/>
      <c r="AN6" s="411"/>
    </row>
    <row r="7" spans="2:40" ht="18.75" customHeight="1" thickBot="1">
      <c r="B7" s="427" t="s">
        <v>387</v>
      </c>
      <c r="C7" s="428"/>
      <c r="D7" s="428"/>
      <c r="E7" s="428"/>
      <c r="F7" s="137" t="s">
        <v>133</v>
      </c>
      <c r="G7" s="466">
        <v>300</v>
      </c>
      <c r="H7" s="467"/>
      <c r="I7" s="468"/>
      <c r="J7" s="469"/>
      <c r="K7" s="469"/>
      <c r="L7" s="470"/>
      <c r="P7" s="558"/>
      <c r="Q7" s="559"/>
      <c r="R7" s="559"/>
      <c r="S7" s="559"/>
      <c r="T7" s="560"/>
      <c r="U7" s="487"/>
      <c r="V7" s="488"/>
      <c r="W7" s="489"/>
      <c r="X7" s="561"/>
      <c r="Y7" s="562"/>
      <c r="Z7" s="563"/>
      <c r="AD7" s="564"/>
      <c r="AE7" s="565"/>
      <c r="AF7" s="565"/>
      <c r="AG7" s="565"/>
      <c r="AH7" s="566"/>
      <c r="AI7" s="422">
        <f>SUM(AI3:AK6)</f>
        <v>450</v>
      </c>
      <c r="AJ7" s="423"/>
      <c r="AK7" s="423"/>
      <c r="AL7" s="424">
        <f>SUM(AL3:AN6)</f>
        <v>0</v>
      </c>
      <c r="AM7" s="425"/>
      <c r="AN7" s="426"/>
    </row>
    <row r="8" spans="2:40" ht="18.75" customHeight="1" thickBot="1">
      <c r="B8" s="427" t="s">
        <v>237</v>
      </c>
      <c r="C8" s="428"/>
      <c r="D8" s="428"/>
      <c r="E8" s="428"/>
      <c r="F8" s="137" t="s">
        <v>180</v>
      </c>
      <c r="G8" s="466">
        <v>50</v>
      </c>
      <c r="H8" s="467"/>
      <c r="I8" s="468"/>
      <c r="J8" s="469"/>
      <c r="K8" s="469"/>
      <c r="L8" s="470"/>
      <c r="P8" s="553"/>
      <c r="Q8" s="554"/>
      <c r="R8" s="554"/>
      <c r="S8" s="554"/>
      <c r="T8" s="554"/>
      <c r="U8" s="555">
        <f>SUM(U3:W6)</f>
        <v>600</v>
      </c>
      <c r="V8" s="556"/>
      <c r="W8" s="557"/>
      <c r="X8" s="437">
        <f>SUM(X3:Z6)</f>
        <v>0</v>
      </c>
      <c r="Y8" s="438" t="s">
        <v>235</v>
      </c>
      <c r="Z8" s="439" t="s">
        <v>235</v>
      </c>
      <c r="AD8" s="427" t="s">
        <v>236</v>
      </c>
      <c r="AE8" s="428"/>
      <c r="AF8" s="428"/>
      <c r="AG8" s="428"/>
      <c r="AH8" s="137" t="s">
        <v>133</v>
      </c>
      <c r="AI8" s="532">
        <v>50</v>
      </c>
      <c r="AJ8" s="532"/>
      <c r="AK8" s="532"/>
      <c r="AL8" s="458"/>
      <c r="AM8" s="459"/>
      <c r="AN8" s="460"/>
    </row>
    <row r="9" spans="2:40" ht="18.75" customHeight="1">
      <c r="B9" s="427" t="s">
        <v>240</v>
      </c>
      <c r="C9" s="428"/>
      <c r="D9" s="428"/>
      <c r="E9" s="428"/>
      <c r="F9" s="137" t="s">
        <v>180</v>
      </c>
      <c r="G9" s="466">
        <v>50</v>
      </c>
      <c r="H9" s="467"/>
      <c r="I9" s="468"/>
      <c r="J9" s="469"/>
      <c r="K9" s="469"/>
      <c r="L9" s="470"/>
      <c r="P9" s="461" t="s">
        <v>238</v>
      </c>
      <c r="Q9" s="462"/>
      <c r="R9" s="462"/>
      <c r="S9" s="462"/>
      <c r="T9" s="141" t="s">
        <v>133</v>
      </c>
      <c r="U9" s="408">
        <v>200</v>
      </c>
      <c r="V9" s="408"/>
      <c r="W9" s="408"/>
      <c r="X9" s="492"/>
      <c r="Y9" s="493"/>
      <c r="Z9" s="494"/>
      <c r="AD9" s="427" t="s">
        <v>239</v>
      </c>
      <c r="AE9" s="428"/>
      <c r="AF9" s="428"/>
      <c r="AG9" s="428"/>
      <c r="AH9" s="137" t="s">
        <v>192</v>
      </c>
      <c r="AI9" s="455">
        <v>50</v>
      </c>
      <c r="AJ9" s="456"/>
      <c r="AK9" s="457"/>
      <c r="AL9" s="458"/>
      <c r="AM9" s="459"/>
      <c r="AN9" s="460"/>
    </row>
    <row r="10" spans="2:40" ht="18.75" customHeight="1">
      <c r="B10" s="427" t="s">
        <v>243</v>
      </c>
      <c r="C10" s="428"/>
      <c r="D10" s="428"/>
      <c r="E10" s="428"/>
      <c r="F10" s="137" t="s">
        <v>192</v>
      </c>
      <c r="G10" s="466">
        <v>100</v>
      </c>
      <c r="H10" s="467"/>
      <c r="I10" s="468"/>
      <c r="J10" s="469"/>
      <c r="K10" s="469"/>
      <c r="L10" s="470"/>
      <c r="P10" s="427" t="s">
        <v>241</v>
      </c>
      <c r="Q10" s="428"/>
      <c r="R10" s="428"/>
      <c r="S10" s="428"/>
      <c r="T10" s="137" t="s">
        <v>180</v>
      </c>
      <c r="U10" s="455">
        <v>100</v>
      </c>
      <c r="V10" s="456"/>
      <c r="W10" s="457"/>
      <c r="X10" s="458"/>
      <c r="Y10" s="459"/>
      <c r="Z10" s="460"/>
      <c r="AD10" s="446" t="s">
        <v>242</v>
      </c>
      <c r="AE10" s="447"/>
      <c r="AF10" s="447"/>
      <c r="AG10" s="447"/>
      <c r="AH10" s="139" t="s">
        <v>133</v>
      </c>
      <c r="AI10" s="429">
        <v>100</v>
      </c>
      <c r="AJ10" s="429"/>
      <c r="AK10" s="429"/>
      <c r="AL10" s="523"/>
      <c r="AM10" s="524"/>
      <c r="AN10" s="525"/>
    </row>
    <row r="11" spans="2:40" ht="18.75" customHeight="1" thickBot="1">
      <c r="B11" s="427" t="s">
        <v>245</v>
      </c>
      <c r="C11" s="428"/>
      <c r="D11" s="428"/>
      <c r="E11" s="428"/>
      <c r="F11" s="137" t="s">
        <v>133</v>
      </c>
      <c r="G11" s="466">
        <v>150</v>
      </c>
      <c r="H11" s="467"/>
      <c r="I11" s="468"/>
      <c r="J11" s="458"/>
      <c r="K11" s="459"/>
      <c r="L11" s="460"/>
      <c r="P11" s="427" t="s">
        <v>244</v>
      </c>
      <c r="Q11" s="428"/>
      <c r="R11" s="428"/>
      <c r="S11" s="428"/>
      <c r="T11" s="137" t="s">
        <v>133</v>
      </c>
      <c r="U11" s="455">
        <v>100</v>
      </c>
      <c r="V11" s="456"/>
      <c r="W11" s="457"/>
      <c r="X11" s="549"/>
      <c r="Y11" s="550"/>
      <c r="Z11" s="551"/>
      <c r="AD11" s="471"/>
      <c r="AE11" s="472"/>
      <c r="AF11" s="472"/>
      <c r="AG11" s="472"/>
      <c r="AH11" s="140"/>
      <c r="AI11" s="552"/>
      <c r="AJ11" s="552"/>
      <c r="AK11" s="552"/>
      <c r="AL11" s="476"/>
      <c r="AM11" s="477"/>
      <c r="AN11" s="478"/>
    </row>
    <row r="12" spans="2:40" ht="18.75" customHeight="1" thickBot="1">
      <c r="B12" s="427" t="s">
        <v>247</v>
      </c>
      <c r="C12" s="428"/>
      <c r="D12" s="428"/>
      <c r="E12" s="428"/>
      <c r="F12" s="137" t="s">
        <v>192</v>
      </c>
      <c r="G12" s="466">
        <v>50</v>
      </c>
      <c r="H12" s="467"/>
      <c r="I12" s="468"/>
      <c r="J12" s="458"/>
      <c r="K12" s="459"/>
      <c r="L12" s="460"/>
      <c r="P12" s="427" t="s">
        <v>246</v>
      </c>
      <c r="Q12" s="428"/>
      <c r="R12" s="428"/>
      <c r="S12" s="428"/>
      <c r="T12" s="137" t="s">
        <v>133</v>
      </c>
      <c r="U12" s="455">
        <v>200</v>
      </c>
      <c r="V12" s="456"/>
      <c r="W12" s="457"/>
      <c r="X12" s="523"/>
      <c r="Y12" s="524"/>
      <c r="Z12" s="525"/>
      <c r="AD12" s="432"/>
      <c r="AE12" s="433"/>
      <c r="AF12" s="433"/>
      <c r="AG12" s="433"/>
      <c r="AH12" s="434"/>
      <c r="AI12" s="546">
        <f>SUM(AI8:AK10)</f>
        <v>200</v>
      </c>
      <c r="AJ12" s="546"/>
      <c r="AK12" s="546"/>
      <c r="AL12" s="437">
        <f>SUM(AL8:AN10)</f>
        <v>0</v>
      </c>
      <c r="AM12" s="438" t="s">
        <v>235</v>
      </c>
      <c r="AN12" s="439" t="s">
        <v>235</v>
      </c>
    </row>
    <row r="13" spans="2:40" ht="18.75" customHeight="1">
      <c r="B13" s="427"/>
      <c r="C13" s="428"/>
      <c r="D13" s="428"/>
      <c r="E13" s="428"/>
      <c r="F13" s="137"/>
      <c r="G13" s="466"/>
      <c r="H13" s="467"/>
      <c r="I13" s="468"/>
      <c r="J13" s="458"/>
      <c r="K13" s="459"/>
      <c r="L13" s="460"/>
      <c r="P13" s="427" t="s">
        <v>248</v>
      </c>
      <c r="Q13" s="428"/>
      <c r="R13" s="428"/>
      <c r="S13" s="428"/>
      <c r="T13" s="137" t="s">
        <v>133</v>
      </c>
      <c r="U13" s="487">
        <v>100</v>
      </c>
      <c r="V13" s="488"/>
      <c r="W13" s="489"/>
      <c r="X13" s="458"/>
      <c r="Y13" s="459"/>
      <c r="Z13" s="460"/>
      <c r="AD13" s="461" t="s">
        <v>249</v>
      </c>
      <c r="AE13" s="462"/>
      <c r="AF13" s="462"/>
      <c r="AG13" s="462"/>
      <c r="AH13" s="141" t="s">
        <v>133</v>
      </c>
      <c r="AI13" s="408">
        <v>400</v>
      </c>
      <c r="AJ13" s="408"/>
      <c r="AK13" s="408"/>
      <c r="AL13" s="409"/>
      <c r="AM13" s="410"/>
      <c r="AN13" s="411"/>
    </row>
    <row r="14" spans="2:40" ht="18.75" customHeight="1" thickBot="1">
      <c r="B14" s="427"/>
      <c r="C14" s="428"/>
      <c r="D14" s="428"/>
      <c r="E14" s="428"/>
      <c r="F14" s="137"/>
      <c r="G14" s="466"/>
      <c r="H14" s="467"/>
      <c r="I14" s="468"/>
      <c r="J14" s="541"/>
      <c r="K14" s="541"/>
      <c r="L14" s="542"/>
      <c r="P14" s="526"/>
      <c r="Q14" s="527"/>
      <c r="R14" s="527"/>
      <c r="S14" s="527"/>
      <c r="T14" s="528"/>
      <c r="U14" s="473"/>
      <c r="V14" s="474"/>
      <c r="W14" s="475"/>
      <c r="X14" s="529"/>
      <c r="Y14" s="530"/>
      <c r="Z14" s="531"/>
      <c r="AD14" s="471" t="s">
        <v>250</v>
      </c>
      <c r="AE14" s="472"/>
      <c r="AF14" s="472"/>
      <c r="AG14" s="472"/>
      <c r="AH14" s="140" t="s">
        <v>192</v>
      </c>
      <c r="AI14" s="473">
        <v>100</v>
      </c>
      <c r="AJ14" s="474"/>
      <c r="AK14" s="475"/>
      <c r="AL14" s="476"/>
      <c r="AM14" s="477"/>
      <c r="AN14" s="478"/>
    </row>
    <row r="15" spans="2:40" ht="18.75" customHeight="1" thickBot="1">
      <c r="B15" s="427"/>
      <c r="C15" s="428"/>
      <c r="D15" s="428"/>
      <c r="E15" s="428"/>
      <c r="F15" s="137"/>
      <c r="G15" s="466"/>
      <c r="H15" s="467"/>
      <c r="I15" s="468"/>
      <c r="J15" s="547"/>
      <c r="K15" s="547"/>
      <c r="L15" s="548"/>
      <c r="P15" s="432"/>
      <c r="Q15" s="433"/>
      <c r="R15" s="433"/>
      <c r="S15" s="433"/>
      <c r="T15" s="434"/>
      <c r="U15" s="546">
        <f>SUM(U9:W14)</f>
        <v>700</v>
      </c>
      <c r="V15" s="546"/>
      <c r="W15" s="546"/>
      <c r="X15" s="437">
        <f>SUM(X9:Z14)</f>
        <v>0</v>
      </c>
      <c r="Y15" s="438" t="s">
        <v>235</v>
      </c>
      <c r="Z15" s="439" t="s">
        <v>235</v>
      </c>
      <c r="AD15" s="432"/>
      <c r="AE15" s="433"/>
      <c r="AF15" s="433"/>
      <c r="AG15" s="433"/>
      <c r="AH15" s="434"/>
      <c r="AI15" s="435">
        <f>SUM(AI13:AK14)</f>
        <v>500</v>
      </c>
      <c r="AJ15" s="436"/>
      <c r="AK15" s="436"/>
      <c r="AL15" s="437">
        <f>SUM(AL13:AN14)</f>
        <v>0</v>
      </c>
      <c r="AM15" s="438" t="s">
        <v>235</v>
      </c>
      <c r="AN15" s="439" t="s">
        <v>235</v>
      </c>
    </row>
    <row r="16" spans="2:40" ht="18.75" customHeight="1" thickBot="1">
      <c r="B16" s="543"/>
      <c r="C16" s="544"/>
      <c r="D16" s="544"/>
      <c r="E16" s="544"/>
      <c r="F16" s="545"/>
      <c r="G16" s="546">
        <f>SUM(G3:I15)</f>
        <v>1750</v>
      </c>
      <c r="H16" s="546"/>
      <c r="I16" s="546"/>
      <c r="J16" s="437">
        <f>SUM(J3:L15)</f>
        <v>0</v>
      </c>
      <c r="K16" s="438" t="s">
        <v>235</v>
      </c>
      <c r="L16" s="439" t="s">
        <v>235</v>
      </c>
      <c r="P16" s="461" t="s">
        <v>251</v>
      </c>
      <c r="Q16" s="462"/>
      <c r="R16" s="462"/>
      <c r="S16" s="462"/>
      <c r="T16" s="141" t="s">
        <v>180</v>
      </c>
      <c r="U16" s="408">
        <v>100</v>
      </c>
      <c r="V16" s="408"/>
      <c r="W16" s="408"/>
      <c r="X16" s="409"/>
      <c r="Y16" s="410"/>
      <c r="Z16" s="411"/>
      <c r="AD16" s="461" t="s">
        <v>252</v>
      </c>
      <c r="AE16" s="462"/>
      <c r="AF16" s="462"/>
      <c r="AG16" s="462"/>
      <c r="AH16" s="141" t="s">
        <v>180</v>
      </c>
      <c r="AI16" s="408">
        <v>400</v>
      </c>
      <c r="AJ16" s="408"/>
      <c r="AK16" s="408"/>
      <c r="AL16" s="409"/>
      <c r="AM16" s="410"/>
      <c r="AN16" s="411"/>
    </row>
    <row r="17" spans="2:40" ht="18.75" customHeight="1">
      <c r="B17" s="461" t="s">
        <v>253</v>
      </c>
      <c r="C17" s="462"/>
      <c r="D17" s="462"/>
      <c r="E17" s="462"/>
      <c r="F17" s="141" t="s">
        <v>133</v>
      </c>
      <c r="G17" s="408">
        <v>350</v>
      </c>
      <c r="H17" s="408"/>
      <c r="I17" s="408"/>
      <c r="J17" s="541"/>
      <c r="K17" s="541"/>
      <c r="L17" s="542"/>
      <c r="P17" s="427" t="s">
        <v>254</v>
      </c>
      <c r="Q17" s="428"/>
      <c r="R17" s="428"/>
      <c r="S17" s="428"/>
      <c r="T17" s="137" t="s">
        <v>180</v>
      </c>
      <c r="U17" s="466">
        <v>100</v>
      </c>
      <c r="V17" s="467"/>
      <c r="W17" s="468"/>
      <c r="X17" s="409"/>
      <c r="Y17" s="410"/>
      <c r="Z17" s="411"/>
      <c r="AD17" s="427" t="s">
        <v>252</v>
      </c>
      <c r="AE17" s="428"/>
      <c r="AF17" s="428"/>
      <c r="AG17" s="428"/>
      <c r="AH17" s="137" t="s">
        <v>192</v>
      </c>
      <c r="AI17" s="408">
        <v>150</v>
      </c>
      <c r="AJ17" s="408"/>
      <c r="AK17" s="408"/>
      <c r="AL17" s="409"/>
      <c r="AM17" s="410"/>
      <c r="AN17" s="411"/>
    </row>
    <row r="18" spans="2:40" ht="18.75" customHeight="1">
      <c r="B18" s="427" t="s">
        <v>253</v>
      </c>
      <c r="C18" s="428"/>
      <c r="D18" s="428"/>
      <c r="E18" s="428"/>
      <c r="F18" s="137" t="s">
        <v>192</v>
      </c>
      <c r="G18" s="532">
        <v>50</v>
      </c>
      <c r="H18" s="532"/>
      <c r="I18" s="532"/>
      <c r="J18" s="469"/>
      <c r="K18" s="469"/>
      <c r="L18" s="470"/>
      <c r="P18" s="427" t="s">
        <v>257</v>
      </c>
      <c r="Q18" s="428"/>
      <c r="R18" s="428"/>
      <c r="S18" s="428"/>
      <c r="T18" s="137" t="s">
        <v>133</v>
      </c>
      <c r="U18" s="466">
        <v>50</v>
      </c>
      <c r="V18" s="467"/>
      <c r="W18" s="468"/>
      <c r="X18" s="409"/>
      <c r="Y18" s="410"/>
      <c r="Z18" s="411"/>
      <c r="AD18" s="427" t="s">
        <v>255</v>
      </c>
      <c r="AE18" s="428"/>
      <c r="AF18" s="428"/>
      <c r="AG18" s="428"/>
      <c r="AH18" s="137" t="s">
        <v>180</v>
      </c>
      <c r="AI18" s="408">
        <v>100</v>
      </c>
      <c r="AJ18" s="408"/>
      <c r="AK18" s="408"/>
      <c r="AL18" s="409"/>
      <c r="AM18" s="410"/>
      <c r="AN18" s="411"/>
    </row>
    <row r="19" spans="2:40" ht="18.75" customHeight="1">
      <c r="B19" s="427" t="s">
        <v>256</v>
      </c>
      <c r="C19" s="428"/>
      <c r="D19" s="428"/>
      <c r="E19" s="428"/>
      <c r="F19" s="137" t="s">
        <v>133</v>
      </c>
      <c r="G19" s="532">
        <v>300</v>
      </c>
      <c r="H19" s="532"/>
      <c r="I19" s="532"/>
      <c r="J19" s="469"/>
      <c r="K19" s="469"/>
      <c r="L19" s="470"/>
      <c r="P19" s="427" t="s">
        <v>260</v>
      </c>
      <c r="Q19" s="428"/>
      <c r="R19" s="428"/>
      <c r="S19" s="428"/>
      <c r="T19" s="137" t="s">
        <v>192</v>
      </c>
      <c r="U19" s="455">
        <v>50</v>
      </c>
      <c r="V19" s="456"/>
      <c r="W19" s="457"/>
      <c r="X19" s="538"/>
      <c r="Y19" s="539"/>
      <c r="Z19" s="540"/>
      <c r="AD19" s="446" t="s">
        <v>258</v>
      </c>
      <c r="AE19" s="447"/>
      <c r="AF19" s="447"/>
      <c r="AG19" s="447"/>
      <c r="AH19" s="139" t="s">
        <v>192</v>
      </c>
      <c r="AI19" s="487">
        <v>200</v>
      </c>
      <c r="AJ19" s="488"/>
      <c r="AK19" s="489"/>
      <c r="AL19" s="458"/>
      <c r="AM19" s="459"/>
      <c r="AN19" s="460"/>
    </row>
    <row r="20" spans="2:40" ht="18.75" customHeight="1" thickBot="1">
      <c r="B20" s="427" t="s">
        <v>259</v>
      </c>
      <c r="C20" s="428"/>
      <c r="D20" s="428"/>
      <c r="E20" s="428"/>
      <c r="F20" s="137" t="s">
        <v>180</v>
      </c>
      <c r="G20" s="532">
        <v>200</v>
      </c>
      <c r="H20" s="532"/>
      <c r="I20" s="532"/>
      <c r="J20" s="469"/>
      <c r="K20" s="469"/>
      <c r="L20" s="470"/>
      <c r="P20" s="533"/>
      <c r="Q20" s="534"/>
      <c r="R20" s="534"/>
      <c r="S20" s="534"/>
      <c r="T20" s="169"/>
      <c r="U20" s="535"/>
      <c r="V20" s="536"/>
      <c r="W20" s="537"/>
      <c r="X20" s="458"/>
      <c r="Y20" s="459"/>
      <c r="Z20" s="460"/>
      <c r="AD20" s="471"/>
      <c r="AE20" s="472"/>
      <c r="AF20" s="472"/>
      <c r="AG20" s="472"/>
      <c r="AH20" s="140"/>
      <c r="AI20" s="473"/>
      <c r="AJ20" s="474"/>
      <c r="AK20" s="475"/>
      <c r="AL20" s="476"/>
      <c r="AM20" s="477"/>
      <c r="AN20" s="478"/>
    </row>
    <row r="21" spans="2:40" ht="18.75" customHeight="1" thickBot="1">
      <c r="B21" s="427" t="s">
        <v>261</v>
      </c>
      <c r="C21" s="428"/>
      <c r="D21" s="428"/>
      <c r="E21" s="428"/>
      <c r="F21" s="137" t="s">
        <v>180</v>
      </c>
      <c r="G21" s="455">
        <v>100</v>
      </c>
      <c r="H21" s="456"/>
      <c r="I21" s="457"/>
      <c r="J21" s="469"/>
      <c r="K21" s="469"/>
      <c r="L21" s="470"/>
      <c r="P21" s="526"/>
      <c r="Q21" s="527"/>
      <c r="R21" s="527"/>
      <c r="S21" s="527"/>
      <c r="T21" s="528"/>
      <c r="U21" s="473"/>
      <c r="V21" s="474"/>
      <c r="W21" s="475"/>
      <c r="X21" s="529"/>
      <c r="Y21" s="530"/>
      <c r="Z21" s="531"/>
      <c r="AD21" s="432"/>
      <c r="AE21" s="433"/>
      <c r="AF21" s="433"/>
      <c r="AG21" s="433"/>
      <c r="AH21" s="434"/>
      <c r="AI21" s="435">
        <f>SUM(AI16:AK20)</f>
        <v>850</v>
      </c>
      <c r="AJ21" s="436"/>
      <c r="AK21" s="436"/>
      <c r="AL21" s="437">
        <f>SUM(AL16:AN20)</f>
        <v>0</v>
      </c>
      <c r="AM21" s="438" t="s">
        <v>235</v>
      </c>
      <c r="AN21" s="439" t="s">
        <v>235</v>
      </c>
    </row>
    <row r="22" spans="2:40" ht="18.75" customHeight="1" thickBot="1">
      <c r="B22" s="446" t="s">
        <v>262</v>
      </c>
      <c r="C22" s="447"/>
      <c r="D22" s="447"/>
      <c r="E22" s="447"/>
      <c r="F22" s="506" t="s">
        <v>133</v>
      </c>
      <c r="G22" s="487">
        <v>750</v>
      </c>
      <c r="H22" s="488"/>
      <c r="I22" s="489"/>
      <c r="J22" s="523"/>
      <c r="K22" s="524"/>
      <c r="L22" s="525"/>
      <c r="P22" s="432"/>
      <c r="Q22" s="433"/>
      <c r="R22" s="433"/>
      <c r="S22" s="433"/>
      <c r="T22" s="434"/>
      <c r="U22" s="435">
        <f>SUM(U16:W19)</f>
        <v>300</v>
      </c>
      <c r="V22" s="436"/>
      <c r="W22" s="436"/>
      <c r="X22" s="437">
        <f>SUM(X16:Z20)</f>
        <v>0</v>
      </c>
      <c r="Y22" s="438" t="s">
        <v>235</v>
      </c>
      <c r="Z22" s="439" t="s">
        <v>235</v>
      </c>
      <c r="AD22" s="461" t="s">
        <v>263</v>
      </c>
      <c r="AE22" s="462"/>
      <c r="AF22" s="462"/>
      <c r="AG22" s="462"/>
      <c r="AH22" s="141" t="s">
        <v>192</v>
      </c>
      <c r="AI22" s="408">
        <v>150</v>
      </c>
      <c r="AJ22" s="408"/>
      <c r="AK22" s="408"/>
      <c r="AL22" s="409"/>
      <c r="AM22" s="410"/>
      <c r="AN22" s="411"/>
    </row>
    <row r="23" spans="2:40" ht="18.75" customHeight="1">
      <c r="B23" s="498" t="s">
        <v>264</v>
      </c>
      <c r="C23" s="499"/>
      <c r="D23" s="499"/>
      <c r="E23" s="499"/>
      <c r="F23" s="507"/>
      <c r="G23" s="520"/>
      <c r="H23" s="521"/>
      <c r="I23" s="522"/>
      <c r="J23" s="409"/>
      <c r="K23" s="410"/>
      <c r="L23" s="411"/>
      <c r="P23" s="446" t="s">
        <v>294</v>
      </c>
      <c r="Q23" s="447"/>
      <c r="R23" s="447"/>
      <c r="S23" s="447"/>
      <c r="T23" s="139" t="s">
        <v>180</v>
      </c>
      <c r="U23" s="408">
        <v>200</v>
      </c>
      <c r="V23" s="408"/>
      <c r="W23" s="408"/>
      <c r="X23" s="409"/>
      <c r="Y23" s="410"/>
      <c r="Z23" s="411"/>
      <c r="AD23" s="427" t="s">
        <v>265</v>
      </c>
      <c r="AE23" s="428"/>
      <c r="AF23" s="428"/>
      <c r="AG23" s="428"/>
      <c r="AH23" s="137" t="s">
        <v>192</v>
      </c>
      <c r="AI23" s="408">
        <v>250</v>
      </c>
      <c r="AJ23" s="408"/>
      <c r="AK23" s="408"/>
      <c r="AL23" s="409"/>
      <c r="AM23" s="410"/>
      <c r="AN23" s="411"/>
    </row>
    <row r="24" spans="2:40" ht="18.75" customHeight="1">
      <c r="B24" s="446" t="s">
        <v>32</v>
      </c>
      <c r="C24" s="447"/>
      <c r="D24" s="447"/>
      <c r="E24" s="447"/>
      <c r="F24" s="506" t="s">
        <v>266</v>
      </c>
      <c r="G24" s="508">
        <v>1000</v>
      </c>
      <c r="H24" s="509"/>
      <c r="I24" s="510"/>
      <c r="J24" s="514"/>
      <c r="K24" s="515"/>
      <c r="L24" s="516"/>
      <c r="P24" s="427" t="s">
        <v>267</v>
      </c>
      <c r="Q24" s="428"/>
      <c r="R24" s="428"/>
      <c r="S24" s="428"/>
      <c r="T24" s="137" t="s">
        <v>268</v>
      </c>
      <c r="U24" s="408">
        <v>400</v>
      </c>
      <c r="V24" s="408"/>
      <c r="W24" s="408"/>
      <c r="X24" s="409"/>
      <c r="Y24" s="410"/>
      <c r="Z24" s="411"/>
      <c r="AD24" s="427"/>
      <c r="AE24" s="428"/>
      <c r="AF24" s="428"/>
      <c r="AG24" s="428"/>
      <c r="AH24" s="142"/>
      <c r="AI24" s="408"/>
      <c r="AJ24" s="408"/>
      <c r="AK24" s="408"/>
      <c r="AL24" s="450"/>
      <c r="AM24" s="451"/>
      <c r="AN24" s="452"/>
    </row>
    <row r="25" spans="2:40" ht="18.75" customHeight="1" thickBot="1">
      <c r="B25" s="498" t="s">
        <v>269</v>
      </c>
      <c r="C25" s="499"/>
      <c r="D25" s="499"/>
      <c r="E25" s="499"/>
      <c r="F25" s="507"/>
      <c r="G25" s="511"/>
      <c r="H25" s="512"/>
      <c r="I25" s="513"/>
      <c r="J25" s="517"/>
      <c r="K25" s="518"/>
      <c r="L25" s="519"/>
      <c r="P25" s="427" t="s">
        <v>270</v>
      </c>
      <c r="Q25" s="428"/>
      <c r="R25" s="428"/>
      <c r="S25" s="428"/>
      <c r="T25" s="137" t="s">
        <v>268</v>
      </c>
      <c r="U25" s="466">
        <v>300</v>
      </c>
      <c r="V25" s="467"/>
      <c r="W25" s="468"/>
      <c r="X25" s="458"/>
      <c r="Y25" s="459"/>
      <c r="Z25" s="460"/>
      <c r="AD25" s="427"/>
      <c r="AE25" s="428"/>
      <c r="AF25" s="428"/>
      <c r="AG25" s="428"/>
      <c r="AH25" s="142"/>
      <c r="AI25" s="408"/>
      <c r="AJ25" s="408"/>
      <c r="AK25" s="408"/>
      <c r="AL25" s="450"/>
      <c r="AM25" s="451"/>
      <c r="AN25" s="452"/>
    </row>
    <row r="26" spans="2:40" ht="18.75" customHeight="1" thickBot="1">
      <c r="B26" s="446" t="s">
        <v>271</v>
      </c>
      <c r="C26" s="447"/>
      <c r="D26" s="447"/>
      <c r="E26" s="447"/>
      <c r="F26" s="506" t="s">
        <v>268</v>
      </c>
      <c r="G26" s="508">
        <v>300</v>
      </c>
      <c r="H26" s="509"/>
      <c r="I26" s="510"/>
      <c r="J26" s="514"/>
      <c r="K26" s="515"/>
      <c r="L26" s="516"/>
      <c r="P26" s="427" t="s">
        <v>272</v>
      </c>
      <c r="Q26" s="428"/>
      <c r="R26" s="428"/>
      <c r="S26" s="428"/>
      <c r="T26" s="139" t="s">
        <v>268</v>
      </c>
      <c r="U26" s="455">
        <v>100</v>
      </c>
      <c r="V26" s="456"/>
      <c r="W26" s="457"/>
      <c r="X26" s="458"/>
      <c r="Y26" s="459"/>
      <c r="Z26" s="460"/>
      <c r="AD26" s="432"/>
      <c r="AE26" s="433"/>
      <c r="AF26" s="433"/>
      <c r="AG26" s="433"/>
      <c r="AH26" s="434"/>
      <c r="AI26" s="435">
        <f>SUM(AI22:AK25)</f>
        <v>400</v>
      </c>
      <c r="AJ26" s="436"/>
      <c r="AK26" s="436"/>
      <c r="AL26" s="437">
        <f>SUM(AL22:AN23)</f>
        <v>0</v>
      </c>
      <c r="AM26" s="438"/>
      <c r="AN26" s="439"/>
    </row>
    <row r="27" spans="2:40" ht="18.75" customHeight="1">
      <c r="B27" s="498" t="s">
        <v>273</v>
      </c>
      <c r="C27" s="499"/>
      <c r="D27" s="499"/>
      <c r="E27" s="499"/>
      <c r="F27" s="507"/>
      <c r="G27" s="511"/>
      <c r="H27" s="512"/>
      <c r="I27" s="513"/>
      <c r="J27" s="517"/>
      <c r="K27" s="518"/>
      <c r="L27" s="519"/>
      <c r="P27" s="446"/>
      <c r="Q27" s="447"/>
      <c r="R27" s="447"/>
      <c r="S27" s="447"/>
      <c r="T27" s="139"/>
      <c r="U27" s="408"/>
      <c r="V27" s="408"/>
      <c r="W27" s="408"/>
      <c r="X27" s="409"/>
      <c r="Y27" s="410"/>
      <c r="Z27" s="411"/>
      <c r="AD27" s="461" t="s">
        <v>274</v>
      </c>
      <c r="AE27" s="462"/>
      <c r="AF27" s="462"/>
      <c r="AG27" s="462"/>
      <c r="AH27" s="141" t="s">
        <v>275</v>
      </c>
      <c r="AI27" s="500">
        <v>150</v>
      </c>
      <c r="AJ27" s="501"/>
      <c r="AK27" s="502"/>
      <c r="AL27" s="503"/>
      <c r="AM27" s="504"/>
      <c r="AN27" s="505"/>
    </row>
    <row r="28" spans="2:40" ht="18.75" customHeight="1" thickBot="1">
      <c r="B28" s="427" t="s">
        <v>276</v>
      </c>
      <c r="C28" s="428"/>
      <c r="D28" s="428"/>
      <c r="E28" s="428"/>
      <c r="F28" s="137" t="s">
        <v>192</v>
      </c>
      <c r="G28" s="455">
        <v>150</v>
      </c>
      <c r="H28" s="456"/>
      <c r="I28" s="457"/>
      <c r="J28" s="469"/>
      <c r="K28" s="469"/>
      <c r="L28" s="470"/>
      <c r="P28" s="471"/>
      <c r="Q28" s="472"/>
      <c r="R28" s="472"/>
      <c r="S28" s="472"/>
      <c r="T28" s="140"/>
      <c r="U28" s="408"/>
      <c r="V28" s="408"/>
      <c r="W28" s="408"/>
      <c r="X28" s="409"/>
      <c r="Y28" s="410"/>
      <c r="Z28" s="411"/>
      <c r="AD28" s="427" t="s">
        <v>277</v>
      </c>
      <c r="AE28" s="428"/>
      <c r="AF28" s="428"/>
      <c r="AG28" s="428"/>
      <c r="AH28" s="137" t="s">
        <v>133</v>
      </c>
      <c r="AI28" s="408">
        <v>50</v>
      </c>
      <c r="AJ28" s="408"/>
      <c r="AK28" s="408"/>
      <c r="AL28" s="409"/>
      <c r="AM28" s="410"/>
      <c r="AN28" s="411"/>
    </row>
    <row r="29" spans="2:40" ht="18.75" customHeight="1" thickBot="1">
      <c r="B29" s="427" t="s">
        <v>393</v>
      </c>
      <c r="C29" s="428"/>
      <c r="D29" s="428"/>
      <c r="E29" s="428"/>
      <c r="F29" s="137" t="s">
        <v>133</v>
      </c>
      <c r="G29" s="455">
        <v>500</v>
      </c>
      <c r="H29" s="456"/>
      <c r="I29" s="457"/>
      <c r="J29" s="469"/>
      <c r="K29" s="469"/>
      <c r="L29" s="470"/>
      <c r="P29" s="432"/>
      <c r="Q29" s="433"/>
      <c r="R29" s="433"/>
      <c r="S29" s="433"/>
      <c r="T29" s="434"/>
      <c r="U29" s="435">
        <f>SUM(U23:W28)</f>
        <v>1000</v>
      </c>
      <c r="V29" s="436"/>
      <c r="W29" s="436"/>
      <c r="X29" s="437">
        <f>SUM(X23:Z27)</f>
        <v>0</v>
      </c>
      <c r="Y29" s="438" t="s">
        <v>235</v>
      </c>
      <c r="Z29" s="439" t="s">
        <v>235</v>
      </c>
      <c r="AD29" s="427" t="s">
        <v>278</v>
      </c>
      <c r="AE29" s="428"/>
      <c r="AF29" s="428"/>
      <c r="AG29" s="428"/>
      <c r="AH29" s="137" t="s">
        <v>133</v>
      </c>
      <c r="AI29" s="408">
        <v>150</v>
      </c>
      <c r="AJ29" s="408"/>
      <c r="AK29" s="408"/>
      <c r="AL29" s="450"/>
      <c r="AM29" s="451"/>
      <c r="AN29" s="452"/>
    </row>
    <row r="30" spans="2:40" ht="18.75" customHeight="1" thickBot="1">
      <c r="B30" s="427" t="s">
        <v>394</v>
      </c>
      <c r="C30" s="428"/>
      <c r="D30" s="428"/>
      <c r="E30" s="428"/>
      <c r="F30" s="137" t="s">
        <v>395</v>
      </c>
      <c r="G30" s="455">
        <v>300</v>
      </c>
      <c r="H30" s="456"/>
      <c r="I30" s="457"/>
      <c r="J30" s="458"/>
      <c r="K30" s="459"/>
      <c r="L30" s="460"/>
      <c r="P30" s="461" t="s">
        <v>279</v>
      </c>
      <c r="Q30" s="462"/>
      <c r="R30" s="462"/>
      <c r="S30" s="462"/>
      <c r="T30" s="137" t="s">
        <v>180</v>
      </c>
      <c r="U30" s="495">
        <v>600</v>
      </c>
      <c r="V30" s="496"/>
      <c r="W30" s="497"/>
      <c r="X30" s="409"/>
      <c r="Y30" s="410"/>
      <c r="Z30" s="411"/>
      <c r="AD30" s="427"/>
      <c r="AE30" s="428"/>
      <c r="AF30" s="428"/>
      <c r="AG30" s="428"/>
      <c r="AH30" s="137"/>
      <c r="AI30" s="408"/>
      <c r="AJ30" s="408"/>
      <c r="AK30" s="408"/>
      <c r="AL30" s="450"/>
      <c r="AM30" s="451"/>
      <c r="AN30" s="452"/>
    </row>
    <row r="31" spans="2:40" ht="18.75" customHeight="1" thickBot="1">
      <c r="B31" s="427" t="s">
        <v>396</v>
      </c>
      <c r="C31" s="428"/>
      <c r="D31" s="428"/>
      <c r="E31" s="428"/>
      <c r="F31" s="137" t="s">
        <v>397</v>
      </c>
      <c r="G31" s="466">
        <v>150</v>
      </c>
      <c r="H31" s="467"/>
      <c r="I31" s="468"/>
      <c r="J31" s="458"/>
      <c r="K31" s="459"/>
      <c r="L31" s="460"/>
      <c r="P31" s="427" t="s">
        <v>280</v>
      </c>
      <c r="Q31" s="428"/>
      <c r="R31" s="428"/>
      <c r="S31" s="428"/>
      <c r="T31" s="137" t="s">
        <v>133</v>
      </c>
      <c r="U31" s="466">
        <v>100</v>
      </c>
      <c r="V31" s="467"/>
      <c r="W31" s="468"/>
      <c r="X31" s="409"/>
      <c r="Y31" s="410"/>
      <c r="Z31" s="411"/>
      <c r="AD31" s="432"/>
      <c r="AE31" s="433"/>
      <c r="AF31" s="433"/>
      <c r="AG31" s="433"/>
      <c r="AH31" s="434"/>
      <c r="AI31" s="435">
        <f>SUM(AI27:AK30)</f>
        <v>350</v>
      </c>
      <c r="AJ31" s="436"/>
      <c r="AK31" s="436"/>
      <c r="AL31" s="437">
        <f>SUM(AL27:AN30)</f>
        <v>0</v>
      </c>
      <c r="AM31" s="438"/>
      <c r="AN31" s="439"/>
    </row>
    <row r="32" spans="2:40" ht="18.75" customHeight="1">
      <c r="B32" s="427" t="s">
        <v>398</v>
      </c>
      <c r="C32" s="428"/>
      <c r="D32" s="428"/>
      <c r="E32" s="428"/>
      <c r="F32" s="137" t="s">
        <v>395</v>
      </c>
      <c r="G32" s="466">
        <v>150</v>
      </c>
      <c r="H32" s="467"/>
      <c r="I32" s="468"/>
      <c r="J32" s="469"/>
      <c r="K32" s="469"/>
      <c r="L32" s="470"/>
      <c r="P32" s="446" t="s">
        <v>282</v>
      </c>
      <c r="Q32" s="447"/>
      <c r="R32" s="447"/>
      <c r="S32" s="447"/>
      <c r="T32" s="139" t="s">
        <v>180</v>
      </c>
      <c r="U32" s="487">
        <v>200</v>
      </c>
      <c r="V32" s="488"/>
      <c r="W32" s="489"/>
      <c r="X32" s="492"/>
      <c r="Y32" s="493"/>
      <c r="Z32" s="494"/>
      <c r="AD32" s="479" t="s">
        <v>281</v>
      </c>
      <c r="AE32" s="480"/>
      <c r="AF32" s="480"/>
      <c r="AG32" s="480"/>
      <c r="AH32" s="143" t="s">
        <v>180</v>
      </c>
      <c r="AI32" s="481">
        <v>400</v>
      </c>
      <c r="AJ32" s="482"/>
      <c r="AK32" s="483"/>
      <c r="AL32" s="484"/>
      <c r="AM32" s="485"/>
      <c r="AN32" s="486"/>
    </row>
    <row r="33" spans="2:40" ht="18.75" customHeight="1">
      <c r="B33" s="427" t="s">
        <v>398</v>
      </c>
      <c r="C33" s="428"/>
      <c r="D33" s="428"/>
      <c r="E33" s="428"/>
      <c r="F33" s="137" t="s">
        <v>397</v>
      </c>
      <c r="G33" s="466">
        <v>50</v>
      </c>
      <c r="H33" s="467"/>
      <c r="I33" s="468"/>
      <c r="J33" s="469"/>
      <c r="K33" s="469"/>
      <c r="L33" s="470"/>
      <c r="P33" s="446"/>
      <c r="Q33" s="447"/>
      <c r="R33" s="447"/>
      <c r="S33" s="447"/>
      <c r="T33" s="139"/>
      <c r="U33" s="487"/>
      <c r="V33" s="488"/>
      <c r="W33" s="489"/>
      <c r="X33" s="409"/>
      <c r="Y33" s="410"/>
      <c r="Z33" s="411"/>
      <c r="AD33" s="490" t="s">
        <v>283</v>
      </c>
      <c r="AE33" s="491"/>
      <c r="AF33" s="491"/>
      <c r="AG33" s="491"/>
      <c r="AH33" s="144" t="s">
        <v>133</v>
      </c>
      <c r="AI33" s="463">
        <v>100</v>
      </c>
      <c r="AJ33" s="464"/>
      <c r="AK33" s="465"/>
      <c r="AL33" s="458"/>
      <c r="AM33" s="459"/>
      <c r="AN33" s="460"/>
    </row>
    <row r="34" spans="2:40" ht="18.75" customHeight="1" thickBot="1">
      <c r="B34" s="427" t="s">
        <v>399</v>
      </c>
      <c r="C34" s="428"/>
      <c r="D34" s="428"/>
      <c r="E34" s="428"/>
      <c r="F34" s="137" t="s">
        <v>395</v>
      </c>
      <c r="G34" s="466">
        <v>150</v>
      </c>
      <c r="H34" s="467"/>
      <c r="I34" s="468"/>
      <c r="J34" s="469"/>
      <c r="K34" s="469"/>
      <c r="L34" s="470"/>
      <c r="P34" s="471"/>
      <c r="Q34" s="472"/>
      <c r="R34" s="472"/>
      <c r="S34" s="472"/>
      <c r="T34" s="140"/>
      <c r="U34" s="473"/>
      <c r="V34" s="474"/>
      <c r="W34" s="475"/>
      <c r="X34" s="476"/>
      <c r="Y34" s="477"/>
      <c r="Z34" s="478"/>
      <c r="AD34" s="427"/>
      <c r="AE34" s="428"/>
      <c r="AF34" s="428"/>
      <c r="AG34" s="428"/>
      <c r="AH34" s="137"/>
      <c r="AI34" s="408"/>
      <c r="AJ34" s="408"/>
      <c r="AK34" s="408"/>
      <c r="AL34" s="450"/>
      <c r="AM34" s="451"/>
      <c r="AN34" s="452"/>
    </row>
    <row r="35" spans="2:40" ht="18.75" customHeight="1" thickBot="1">
      <c r="B35" s="427"/>
      <c r="C35" s="428"/>
      <c r="D35" s="428"/>
      <c r="E35" s="428"/>
      <c r="F35" s="137"/>
      <c r="G35" s="455"/>
      <c r="H35" s="456"/>
      <c r="I35" s="457"/>
      <c r="J35" s="458"/>
      <c r="K35" s="459"/>
      <c r="L35" s="460"/>
      <c r="P35" s="432"/>
      <c r="Q35" s="433"/>
      <c r="R35" s="433"/>
      <c r="S35" s="433"/>
      <c r="T35" s="434"/>
      <c r="U35" s="435">
        <f>SUM(U30:W34)</f>
        <v>900</v>
      </c>
      <c r="V35" s="436"/>
      <c r="W35" s="436"/>
      <c r="X35" s="437">
        <f>SUM(X30:Z34)</f>
        <v>0</v>
      </c>
      <c r="Y35" s="438"/>
      <c r="Z35" s="439"/>
      <c r="AD35" s="432"/>
      <c r="AE35" s="433"/>
      <c r="AF35" s="433"/>
      <c r="AG35" s="433"/>
      <c r="AH35" s="434"/>
      <c r="AI35" s="435">
        <f>SUM(AI32:AK34)</f>
        <v>500</v>
      </c>
      <c r="AJ35" s="436"/>
      <c r="AK35" s="436"/>
      <c r="AL35" s="437">
        <f>SUM(AL32:AN34)</f>
        <v>0</v>
      </c>
      <c r="AM35" s="438"/>
      <c r="AN35" s="439"/>
    </row>
    <row r="36" spans="2:40" ht="18.75" customHeight="1" thickBot="1">
      <c r="B36" s="427"/>
      <c r="C36" s="428"/>
      <c r="D36" s="428"/>
      <c r="E36" s="428"/>
      <c r="F36" s="139"/>
      <c r="G36" s="455"/>
      <c r="H36" s="456"/>
      <c r="I36" s="457"/>
      <c r="J36" s="458"/>
      <c r="K36" s="459"/>
      <c r="L36" s="460"/>
      <c r="P36" s="461" t="s">
        <v>386</v>
      </c>
      <c r="Q36" s="462"/>
      <c r="R36" s="462"/>
      <c r="S36" s="462"/>
      <c r="T36" s="141" t="s">
        <v>385</v>
      </c>
      <c r="U36" s="408">
        <v>100</v>
      </c>
      <c r="V36" s="408"/>
      <c r="W36" s="408"/>
      <c r="X36" s="409"/>
      <c r="Y36" s="410"/>
      <c r="Z36" s="411"/>
      <c r="AD36" s="440"/>
      <c r="AE36" s="441"/>
      <c r="AF36" s="441"/>
      <c r="AG36" s="441"/>
      <c r="AH36" s="442"/>
      <c r="AI36" s="443">
        <f>SUM(G40,U8,U15,U22,AI21,AI15,AI12,AI26,AI31,U29,AI35,U35,U40,AI7,U38)</f>
        <v>13400</v>
      </c>
      <c r="AJ36" s="444"/>
      <c r="AK36" s="444"/>
      <c r="AL36" s="443">
        <f>SUM(J40,X8,X15,X22,AL21,AL15,AL12,AL26,AL31,X29,AL35,X35,X40,AL7,X38)</f>
        <v>0</v>
      </c>
      <c r="AM36" s="444"/>
      <c r="AN36" s="445"/>
    </row>
    <row r="37" spans="2:40" ht="18.75" customHeight="1" thickBot="1" thickTop="1">
      <c r="B37" s="446"/>
      <c r="C37" s="447"/>
      <c r="D37" s="447"/>
      <c r="E37" s="447"/>
      <c r="F37" s="139"/>
      <c r="G37" s="429"/>
      <c r="H37" s="429"/>
      <c r="I37" s="429"/>
      <c r="J37" s="430"/>
      <c r="K37" s="430"/>
      <c r="L37" s="431"/>
      <c r="P37" s="448"/>
      <c r="Q37" s="449"/>
      <c r="R37" s="449"/>
      <c r="S37" s="449"/>
      <c r="T37" s="449"/>
      <c r="U37" s="408"/>
      <c r="V37" s="408"/>
      <c r="W37" s="408"/>
      <c r="X37" s="450"/>
      <c r="Y37" s="451"/>
      <c r="Z37" s="452"/>
      <c r="AD37" s="453" t="s">
        <v>391</v>
      </c>
      <c r="AE37" s="454"/>
      <c r="AF37" s="454"/>
      <c r="AG37" s="454"/>
      <c r="AH37" s="454"/>
      <c r="AI37" s="454"/>
      <c r="AJ37" s="454"/>
      <c r="AK37" s="454"/>
      <c r="AL37" s="454"/>
      <c r="AM37" s="454"/>
      <c r="AN37" s="454"/>
    </row>
    <row r="38" spans="2:40" ht="18.75" customHeight="1" thickBot="1">
      <c r="B38" s="427"/>
      <c r="C38" s="428"/>
      <c r="D38" s="428"/>
      <c r="E38" s="428"/>
      <c r="F38" s="137"/>
      <c r="G38" s="429"/>
      <c r="H38" s="429"/>
      <c r="I38" s="429"/>
      <c r="J38" s="430"/>
      <c r="K38" s="430"/>
      <c r="L38" s="431"/>
      <c r="P38" s="432"/>
      <c r="Q38" s="433"/>
      <c r="R38" s="433"/>
      <c r="S38" s="433"/>
      <c r="T38" s="434"/>
      <c r="U38" s="435">
        <f>SUM(U36:W37)</f>
        <v>100</v>
      </c>
      <c r="V38" s="436"/>
      <c r="W38" s="436"/>
      <c r="X38" s="437">
        <f>SUM(X36)</f>
        <v>0</v>
      </c>
      <c r="Y38" s="438"/>
      <c r="Z38" s="439"/>
      <c r="AD38" s="145"/>
      <c r="AE38" s="145"/>
      <c r="AF38" s="145"/>
      <c r="AG38" s="145"/>
      <c r="AH38" s="145"/>
      <c r="AI38" s="146"/>
      <c r="AJ38" s="146"/>
      <c r="AK38" s="146"/>
      <c r="AL38" s="146"/>
      <c r="AM38" s="146"/>
      <c r="AN38" s="146"/>
    </row>
    <row r="39" spans="2:40" ht="18.75" customHeight="1" thickBot="1">
      <c r="B39" s="397"/>
      <c r="C39" s="398"/>
      <c r="D39" s="398"/>
      <c r="E39" s="398"/>
      <c r="F39" s="399"/>
      <c r="G39" s="400">
        <f>SUM(G17:I36)</f>
        <v>4500</v>
      </c>
      <c r="H39" s="401"/>
      <c r="I39" s="402"/>
      <c r="J39" s="403">
        <f>SUM(J17:L37)</f>
        <v>0</v>
      </c>
      <c r="K39" s="404"/>
      <c r="L39" s="405"/>
      <c r="P39" s="406" t="s">
        <v>284</v>
      </c>
      <c r="Q39" s="407"/>
      <c r="R39" s="407"/>
      <c r="S39" s="407"/>
      <c r="T39" s="147" t="s">
        <v>192</v>
      </c>
      <c r="U39" s="408">
        <v>300</v>
      </c>
      <c r="V39" s="408"/>
      <c r="W39" s="408"/>
      <c r="X39" s="409"/>
      <c r="Y39" s="410"/>
      <c r="Z39" s="411"/>
      <c r="AD39" s="145"/>
      <c r="AE39" s="145"/>
      <c r="AF39" s="145"/>
      <c r="AG39" s="145"/>
      <c r="AH39" s="145"/>
      <c r="AI39" s="146"/>
      <c r="AJ39" s="146"/>
      <c r="AK39" s="146"/>
      <c r="AL39" s="146"/>
      <c r="AM39" s="146"/>
      <c r="AN39" s="146"/>
    </row>
    <row r="40" spans="2:40" ht="18.75" customHeight="1" thickBot="1">
      <c r="B40" s="412"/>
      <c r="C40" s="413"/>
      <c r="D40" s="413"/>
      <c r="E40" s="413"/>
      <c r="F40" s="414"/>
      <c r="G40" s="415">
        <f>SUM(G16,G39)</f>
        <v>6250</v>
      </c>
      <c r="H40" s="416"/>
      <c r="I40" s="416"/>
      <c r="J40" s="417">
        <f>SUM(J16,J39)</f>
        <v>0</v>
      </c>
      <c r="K40" s="417" t="s">
        <v>235</v>
      </c>
      <c r="L40" s="418" t="s">
        <v>235</v>
      </c>
      <c r="P40" s="419"/>
      <c r="Q40" s="420"/>
      <c r="R40" s="420"/>
      <c r="S40" s="420"/>
      <c r="T40" s="421"/>
      <c r="U40" s="422">
        <f>SUM(U39)</f>
        <v>300</v>
      </c>
      <c r="V40" s="423"/>
      <c r="W40" s="423"/>
      <c r="X40" s="424">
        <f>SUM(X39)</f>
        <v>0</v>
      </c>
      <c r="Y40" s="425"/>
      <c r="Z40" s="426"/>
      <c r="AD40" s="145"/>
      <c r="AE40" s="145"/>
      <c r="AF40" s="145"/>
      <c r="AG40" s="145"/>
      <c r="AH40" s="145"/>
      <c r="AI40" s="146"/>
      <c r="AJ40" s="146"/>
      <c r="AK40" s="146"/>
      <c r="AL40" s="146"/>
      <c r="AM40" s="146"/>
      <c r="AN40" s="146"/>
    </row>
    <row r="41" spans="16:40" ht="18.75" customHeight="1" thickTop="1">
      <c r="P41" s="148"/>
      <c r="Q41" s="148"/>
      <c r="R41" s="148"/>
      <c r="S41" s="148"/>
      <c r="T41" s="149"/>
      <c r="U41" s="150"/>
      <c r="V41" s="150"/>
      <c r="W41" s="150"/>
      <c r="X41" s="151"/>
      <c r="Y41" s="151"/>
      <c r="Z41" s="151"/>
      <c r="AD41" s="152"/>
      <c r="AE41" s="152"/>
      <c r="AF41" s="152"/>
      <c r="AG41" s="152"/>
      <c r="AH41" s="152"/>
      <c r="AI41" s="153"/>
      <c r="AJ41" s="153"/>
      <c r="AK41" s="153"/>
      <c r="AL41" s="154"/>
      <c r="AM41" s="154"/>
      <c r="AN41" s="154"/>
    </row>
    <row r="42" spans="3:40" ht="18.75" customHeight="1" thickBot="1">
      <c r="C42" s="155"/>
      <c r="D42" s="155"/>
      <c r="E42" s="155"/>
      <c r="F42" s="155"/>
      <c r="G42" s="155"/>
      <c r="H42" s="155"/>
      <c r="I42" s="155"/>
      <c r="J42" s="155"/>
      <c r="K42" s="155"/>
      <c r="L42" s="155"/>
      <c r="M42" s="155"/>
      <c r="N42" s="155"/>
      <c r="O42" s="155"/>
      <c r="Q42" s="156"/>
      <c r="R42" s="156"/>
      <c r="S42" s="156"/>
      <c r="T42" s="156"/>
      <c r="U42" s="156"/>
      <c r="V42" s="156"/>
      <c r="W42" s="156"/>
      <c r="X42" s="156"/>
      <c r="Y42" s="156"/>
      <c r="Z42" s="156"/>
      <c r="AD42" s="145"/>
      <c r="AE42" s="145"/>
      <c r="AF42" s="145"/>
      <c r="AG42" s="145"/>
      <c r="AH42" s="145"/>
      <c r="AI42" s="146"/>
      <c r="AJ42" s="146"/>
      <c r="AK42" s="146"/>
      <c r="AL42" s="146"/>
      <c r="AM42" s="146"/>
      <c r="AN42" s="146"/>
    </row>
    <row r="43" spans="2:26" ht="18.75" customHeight="1" thickBot="1">
      <c r="B43" s="394" t="s">
        <v>285</v>
      </c>
      <c r="C43" s="395"/>
      <c r="D43" s="396"/>
      <c r="E43" s="396"/>
      <c r="F43" s="396"/>
      <c r="G43" s="396"/>
      <c r="H43" s="396"/>
      <c r="I43" s="396"/>
      <c r="J43" s="396"/>
      <c r="K43" s="396"/>
      <c r="L43" s="396"/>
      <c r="M43" s="396"/>
      <c r="N43" s="396"/>
      <c r="O43" s="396"/>
      <c r="P43" s="394" t="s">
        <v>127</v>
      </c>
      <c r="Q43" s="395"/>
      <c r="R43" s="396"/>
      <c r="S43" s="396"/>
      <c r="T43" s="396"/>
      <c r="U43" s="396"/>
      <c r="V43" s="396"/>
      <c r="W43" s="396"/>
      <c r="X43" s="396"/>
      <c r="Y43" s="396"/>
      <c r="Z43" s="156"/>
    </row>
    <row r="44" spans="2:26" ht="18.75" customHeight="1" thickBot="1">
      <c r="B44" s="394"/>
      <c r="C44" s="395"/>
      <c r="D44" s="396"/>
      <c r="E44" s="396"/>
      <c r="F44" s="396"/>
      <c r="G44" s="396"/>
      <c r="H44" s="396"/>
      <c r="I44" s="396"/>
      <c r="J44" s="396"/>
      <c r="K44" s="396"/>
      <c r="L44" s="396"/>
      <c r="M44" s="396"/>
      <c r="N44" s="396"/>
      <c r="O44" s="396"/>
      <c r="P44" s="394"/>
      <c r="Q44" s="395"/>
      <c r="R44" s="396"/>
      <c r="S44" s="396"/>
      <c r="T44" s="396"/>
      <c r="U44" s="396"/>
      <c r="V44" s="396"/>
      <c r="W44" s="396"/>
      <c r="X44" s="396"/>
      <c r="Y44" s="396"/>
      <c r="Z44" s="156"/>
    </row>
    <row r="45" spans="2:34" ht="18.75" customHeight="1" thickBot="1">
      <c r="B45" s="394" t="s">
        <v>2</v>
      </c>
      <c r="C45" s="395"/>
      <c r="D45" s="396"/>
      <c r="E45" s="396"/>
      <c r="F45" s="396"/>
      <c r="G45" s="396"/>
      <c r="H45" s="396"/>
      <c r="I45" s="396"/>
      <c r="J45" s="396"/>
      <c r="K45" s="396"/>
      <c r="L45" s="396"/>
      <c r="M45" s="396"/>
      <c r="N45" s="396"/>
      <c r="O45" s="396"/>
      <c r="P45" s="394" t="s">
        <v>286</v>
      </c>
      <c r="Q45" s="395"/>
      <c r="R45" s="396"/>
      <c r="S45" s="396"/>
      <c r="T45" s="396"/>
      <c r="U45" s="396"/>
      <c r="V45" s="396"/>
      <c r="W45" s="396"/>
      <c r="X45" s="396"/>
      <c r="Y45" s="396"/>
      <c r="Z45" s="156"/>
      <c r="AD45"/>
      <c r="AE45"/>
      <c r="AF45"/>
      <c r="AG45"/>
      <c r="AH45"/>
    </row>
    <row r="46" spans="2:34" ht="18.75" customHeight="1" thickBot="1">
      <c r="B46" s="394"/>
      <c r="C46" s="395"/>
      <c r="D46" s="396"/>
      <c r="E46" s="396"/>
      <c r="F46" s="396"/>
      <c r="G46" s="396"/>
      <c r="H46" s="396"/>
      <c r="I46" s="396"/>
      <c r="J46" s="396"/>
      <c r="K46" s="396"/>
      <c r="L46" s="396"/>
      <c r="M46" s="396"/>
      <c r="N46" s="396"/>
      <c r="O46" s="396"/>
      <c r="P46" s="394"/>
      <c r="Q46" s="395"/>
      <c r="R46" s="396"/>
      <c r="S46" s="396"/>
      <c r="T46" s="396"/>
      <c r="U46" s="396"/>
      <c r="V46" s="396"/>
      <c r="W46" s="396"/>
      <c r="X46" s="396"/>
      <c r="Y46" s="396"/>
      <c r="Z46" s="156"/>
      <c r="AD46"/>
      <c r="AE46"/>
      <c r="AF46"/>
      <c r="AG46"/>
      <c r="AH46"/>
    </row>
    <row r="47" spans="2:37" ht="18">
      <c r="B47" s="157"/>
      <c r="C47" s="156"/>
      <c r="D47" s="156"/>
      <c r="E47" s="156"/>
      <c r="F47" s="156"/>
      <c r="G47" s="156"/>
      <c r="H47" s="156"/>
      <c r="I47" s="156"/>
      <c r="J47" s="156"/>
      <c r="K47" s="156"/>
      <c r="L47" s="156"/>
      <c r="M47" s="156"/>
      <c r="N47" s="156"/>
      <c r="O47" s="156"/>
      <c r="P47" s="158"/>
      <c r="Q47" s="156"/>
      <c r="R47" s="156"/>
      <c r="S47" s="156"/>
      <c r="T47" s="156"/>
      <c r="U47" s="156"/>
      <c r="V47" s="156"/>
      <c r="W47" s="156"/>
      <c r="X47" s="156"/>
      <c r="Y47" s="156"/>
      <c r="Z47" s="156"/>
      <c r="AI47" s="136"/>
      <c r="AJ47" s="136"/>
      <c r="AK47" s="136"/>
    </row>
    <row r="52" ht="18">
      <c r="AA52" s="159"/>
    </row>
  </sheetData>
  <sheetProtection/>
  <mergeCells count="348">
    <mergeCell ref="G7:I7"/>
    <mergeCell ref="B7:E7"/>
    <mergeCell ref="G11:I11"/>
    <mergeCell ref="B11:E11"/>
    <mergeCell ref="G10:I10"/>
    <mergeCell ref="B10:E10"/>
    <mergeCell ref="G9:I9"/>
    <mergeCell ref="B9:E9"/>
    <mergeCell ref="B1:L1"/>
    <mergeCell ref="P1:Z1"/>
    <mergeCell ref="AD1:AN1"/>
    <mergeCell ref="B2:F2"/>
    <mergeCell ref="G2:I2"/>
    <mergeCell ref="J2:L2"/>
    <mergeCell ref="P2:T2"/>
    <mergeCell ref="U2:W2"/>
    <mergeCell ref="X2:Z2"/>
    <mergeCell ref="AD2:AH2"/>
    <mergeCell ref="AI2:AK2"/>
    <mergeCell ref="AL2:AN2"/>
    <mergeCell ref="B3:E3"/>
    <mergeCell ref="G3:I3"/>
    <mergeCell ref="J3:L3"/>
    <mergeCell ref="P3:S3"/>
    <mergeCell ref="U3:W3"/>
    <mergeCell ref="X3:Z3"/>
    <mergeCell ref="AD3:AG3"/>
    <mergeCell ref="AI3:AK3"/>
    <mergeCell ref="AL3:AN3"/>
    <mergeCell ref="B4:E4"/>
    <mergeCell ref="G4:I4"/>
    <mergeCell ref="J4:L4"/>
    <mergeCell ref="P4:S4"/>
    <mergeCell ref="U4:W4"/>
    <mergeCell ref="X4:Z4"/>
    <mergeCell ref="AD4:AG4"/>
    <mergeCell ref="AI4:AK4"/>
    <mergeCell ref="AL4:AN4"/>
    <mergeCell ref="B5:E5"/>
    <mergeCell ref="G5:I5"/>
    <mergeCell ref="J5:L5"/>
    <mergeCell ref="P5:S5"/>
    <mergeCell ref="U5:W5"/>
    <mergeCell ref="X5:Z5"/>
    <mergeCell ref="AD5:AG5"/>
    <mergeCell ref="AI5:AK5"/>
    <mergeCell ref="AL5:AN5"/>
    <mergeCell ref="B6:E6"/>
    <mergeCell ref="G6:I6"/>
    <mergeCell ref="J6:L6"/>
    <mergeCell ref="P6:S6"/>
    <mergeCell ref="U6:W6"/>
    <mergeCell ref="X6:Z6"/>
    <mergeCell ref="AD6:AG6"/>
    <mergeCell ref="AI6:AK6"/>
    <mergeCell ref="AL6:AN6"/>
    <mergeCell ref="J7:L7"/>
    <mergeCell ref="P7:T7"/>
    <mergeCell ref="U7:W7"/>
    <mergeCell ref="X7:Z7"/>
    <mergeCell ref="AD7:AH7"/>
    <mergeCell ref="AI7:AK7"/>
    <mergeCell ref="AL7:AN7"/>
    <mergeCell ref="X9:Z9"/>
    <mergeCell ref="AD9:AG9"/>
    <mergeCell ref="AI9:AK9"/>
    <mergeCell ref="AL9:AN9"/>
    <mergeCell ref="J8:L8"/>
    <mergeCell ref="P8:T8"/>
    <mergeCell ref="U8:W8"/>
    <mergeCell ref="X8:Z8"/>
    <mergeCell ref="AD8:AG8"/>
    <mergeCell ref="AI8:AK8"/>
    <mergeCell ref="U10:W10"/>
    <mergeCell ref="X10:Z10"/>
    <mergeCell ref="AD10:AG10"/>
    <mergeCell ref="AI10:AK10"/>
    <mergeCell ref="AL8:AN8"/>
    <mergeCell ref="B8:E8"/>
    <mergeCell ref="G8:I8"/>
    <mergeCell ref="J9:L9"/>
    <mergeCell ref="P9:S9"/>
    <mergeCell ref="U9:W9"/>
    <mergeCell ref="AL10:AN10"/>
    <mergeCell ref="J11:L11"/>
    <mergeCell ref="P11:S11"/>
    <mergeCell ref="U11:W11"/>
    <mergeCell ref="X11:Z11"/>
    <mergeCell ref="AD11:AG11"/>
    <mergeCell ref="AI11:AK11"/>
    <mergeCell ref="AL11:AN11"/>
    <mergeCell ref="J10:L10"/>
    <mergeCell ref="P10:S10"/>
    <mergeCell ref="J12:L12"/>
    <mergeCell ref="P12:S12"/>
    <mergeCell ref="U12:W12"/>
    <mergeCell ref="X12:Z12"/>
    <mergeCell ref="AD12:AH12"/>
    <mergeCell ref="AI12:AK12"/>
    <mergeCell ref="AL12:AN12"/>
    <mergeCell ref="B12:E12"/>
    <mergeCell ref="G12:I12"/>
    <mergeCell ref="J13:L13"/>
    <mergeCell ref="P13:S13"/>
    <mergeCell ref="U13:W13"/>
    <mergeCell ref="X13:Z13"/>
    <mergeCell ref="B13:E13"/>
    <mergeCell ref="G13:I13"/>
    <mergeCell ref="AD13:AG13"/>
    <mergeCell ref="AI13:AK13"/>
    <mergeCell ref="AL13:AN13"/>
    <mergeCell ref="B14:E14"/>
    <mergeCell ref="G14:I14"/>
    <mergeCell ref="J14:L14"/>
    <mergeCell ref="P14:T14"/>
    <mergeCell ref="U14:W14"/>
    <mergeCell ref="X14:Z14"/>
    <mergeCell ref="AD14:AG14"/>
    <mergeCell ref="AI14:AK14"/>
    <mergeCell ref="AL14:AN14"/>
    <mergeCell ref="B15:E15"/>
    <mergeCell ref="G15:I15"/>
    <mergeCell ref="J15:L15"/>
    <mergeCell ref="P15:T15"/>
    <mergeCell ref="U15:W15"/>
    <mergeCell ref="X15:Z15"/>
    <mergeCell ref="AD15:AH15"/>
    <mergeCell ref="AI15:AK15"/>
    <mergeCell ref="AL15:AN15"/>
    <mergeCell ref="B16:F16"/>
    <mergeCell ref="G16:I16"/>
    <mergeCell ref="J16:L16"/>
    <mergeCell ref="P16:S16"/>
    <mergeCell ref="U16:W16"/>
    <mergeCell ref="X16:Z16"/>
    <mergeCell ref="AD16:AG16"/>
    <mergeCell ref="AI16:AK16"/>
    <mergeCell ref="AL16:AN16"/>
    <mergeCell ref="B17:E17"/>
    <mergeCell ref="G17:I17"/>
    <mergeCell ref="J17:L17"/>
    <mergeCell ref="P17:S17"/>
    <mergeCell ref="U17:W17"/>
    <mergeCell ref="X17:Z17"/>
    <mergeCell ref="AD17:AG17"/>
    <mergeCell ref="AI17:AK17"/>
    <mergeCell ref="AL17:AN17"/>
    <mergeCell ref="B18:E18"/>
    <mergeCell ref="G18:I18"/>
    <mergeCell ref="J18:L18"/>
    <mergeCell ref="P18:S18"/>
    <mergeCell ref="U18:W18"/>
    <mergeCell ref="X18:Z18"/>
    <mergeCell ref="AD18:AG18"/>
    <mergeCell ref="AI18:AK18"/>
    <mergeCell ref="AL18:AN18"/>
    <mergeCell ref="B19:E19"/>
    <mergeCell ref="G19:I19"/>
    <mergeCell ref="J19:L19"/>
    <mergeCell ref="X19:Z19"/>
    <mergeCell ref="AD19:AG19"/>
    <mergeCell ref="AI19:AK19"/>
    <mergeCell ref="AL19:AN19"/>
    <mergeCell ref="B20:E20"/>
    <mergeCell ref="G20:I20"/>
    <mergeCell ref="J20:L20"/>
    <mergeCell ref="P19:S19"/>
    <mergeCell ref="U19:W19"/>
    <mergeCell ref="X20:Z20"/>
    <mergeCell ref="P20:S20"/>
    <mergeCell ref="U20:W20"/>
    <mergeCell ref="AD20:AG20"/>
    <mergeCell ref="AI20:AK20"/>
    <mergeCell ref="AL20:AN20"/>
    <mergeCell ref="B21:E21"/>
    <mergeCell ref="G21:I21"/>
    <mergeCell ref="J21:L21"/>
    <mergeCell ref="P21:T21"/>
    <mergeCell ref="U21:W21"/>
    <mergeCell ref="X21:Z21"/>
    <mergeCell ref="AD21:AH21"/>
    <mergeCell ref="AI21:AK21"/>
    <mergeCell ref="AL21:AN21"/>
    <mergeCell ref="B22:E22"/>
    <mergeCell ref="F22:F23"/>
    <mergeCell ref="G22:I23"/>
    <mergeCell ref="J22:L23"/>
    <mergeCell ref="P22:T22"/>
    <mergeCell ref="U22:W22"/>
    <mergeCell ref="X22:Z22"/>
    <mergeCell ref="AD22:AG22"/>
    <mergeCell ref="AI22:AK22"/>
    <mergeCell ref="AL22:AN22"/>
    <mergeCell ref="B23:E23"/>
    <mergeCell ref="P23:S23"/>
    <mergeCell ref="U23:W23"/>
    <mergeCell ref="X23:Z23"/>
    <mergeCell ref="AD23:AG23"/>
    <mergeCell ref="AI23:AK23"/>
    <mergeCell ref="AL23:AN23"/>
    <mergeCell ref="B24:E24"/>
    <mergeCell ref="F24:F25"/>
    <mergeCell ref="G24:I25"/>
    <mergeCell ref="J24:L25"/>
    <mergeCell ref="P24:S24"/>
    <mergeCell ref="U24:W24"/>
    <mergeCell ref="X24:Z24"/>
    <mergeCell ref="AD24:AG24"/>
    <mergeCell ref="AI24:AK24"/>
    <mergeCell ref="AL24:AN24"/>
    <mergeCell ref="B25:E25"/>
    <mergeCell ref="P25:S25"/>
    <mergeCell ref="U25:W25"/>
    <mergeCell ref="X25:Z25"/>
    <mergeCell ref="AD25:AG25"/>
    <mergeCell ref="AI25:AK25"/>
    <mergeCell ref="AL25:AN25"/>
    <mergeCell ref="B26:E26"/>
    <mergeCell ref="F26:F27"/>
    <mergeCell ref="G26:I27"/>
    <mergeCell ref="J26:L27"/>
    <mergeCell ref="P26:S26"/>
    <mergeCell ref="U26:W26"/>
    <mergeCell ref="X26:Z26"/>
    <mergeCell ref="AD26:AH26"/>
    <mergeCell ref="AI26:AK26"/>
    <mergeCell ref="AL26:AN26"/>
    <mergeCell ref="B27:E27"/>
    <mergeCell ref="P27:S27"/>
    <mergeCell ref="U27:W27"/>
    <mergeCell ref="X27:Z27"/>
    <mergeCell ref="AD27:AG27"/>
    <mergeCell ref="AI27:AK27"/>
    <mergeCell ref="AL27:AN27"/>
    <mergeCell ref="B28:E28"/>
    <mergeCell ref="G28:I28"/>
    <mergeCell ref="J28:L28"/>
    <mergeCell ref="P28:S28"/>
    <mergeCell ref="U28:W28"/>
    <mergeCell ref="X28:Z28"/>
    <mergeCell ref="AD28:AG28"/>
    <mergeCell ref="AI28:AK28"/>
    <mergeCell ref="AL28:AN28"/>
    <mergeCell ref="B29:E29"/>
    <mergeCell ref="G29:I29"/>
    <mergeCell ref="J29:L29"/>
    <mergeCell ref="P29:T29"/>
    <mergeCell ref="U29:W29"/>
    <mergeCell ref="X29:Z29"/>
    <mergeCell ref="AD29:AG29"/>
    <mergeCell ref="AI29:AK29"/>
    <mergeCell ref="AL29:AN29"/>
    <mergeCell ref="B30:E30"/>
    <mergeCell ref="G30:I30"/>
    <mergeCell ref="J30:L30"/>
    <mergeCell ref="P30:S30"/>
    <mergeCell ref="U30:W30"/>
    <mergeCell ref="X30:Z30"/>
    <mergeCell ref="AD30:AG30"/>
    <mergeCell ref="AI30:AK30"/>
    <mergeCell ref="AL30:AN30"/>
    <mergeCell ref="B31:E31"/>
    <mergeCell ref="G31:I31"/>
    <mergeCell ref="J31:L31"/>
    <mergeCell ref="P31:S31"/>
    <mergeCell ref="U31:W31"/>
    <mergeCell ref="X31:Z31"/>
    <mergeCell ref="AD31:AH31"/>
    <mergeCell ref="AI31:AK31"/>
    <mergeCell ref="AL31:AN31"/>
    <mergeCell ref="B32:E32"/>
    <mergeCell ref="G32:I32"/>
    <mergeCell ref="J32:L32"/>
    <mergeCell ref="P32:S32"/>
    <mergeCell ref="U32:W32"/>
    <mergeCell ref="X32:Z32"/>
    <mergeCell ref="AD32:AG32"/>
    <mergeCell ref="AI32:AK32"/>
    <mergeCell ref="AL32:AN32"/>
    <mergeCell ref="B33:E33"/>
    <mergeCell ref="G33:I33"/>
    <mergeCell ref="J33:L33"/>
    <mergeCell ref="P33:S33"/>
    <mergeCell ref="U33:W33"/>
    <mergeCell ref="X33:Z33"/>
    <mergeCell ref="AD33:AG33"/>
    <mergeCell ref="AI33:AK33"/>
    <mergeCell ref="AL33:AN33"/>
    <mergeCell ref="B34:E34"/>
    <mergeCell ref="G34:I34"/>
    <mergeCell ref="J34:L34"/>
    <mergeCell ref="P34:S34"/>
    <mergeCell ref="U34:W34"/>
    <mergeCell ref="X34:Z34"/>
    <mergeCell ref="AD34:AG34"/>
    <mergeCell ref="AI34:AK34"/>
    <mergeCell ref="AL34:AN34"/>
    <mergeCell ref="B35:E35"/>
    <mergeCell ref="G35:I35"/>
    <mergeCell ref="J35:L35"/>
    <mergeCell ref="P35:T35"/>
    <mergeCell ref="U35:W35"/>
    <mergeCell ref="X35:Z35"/>
    <mergeCell ref="AD35:AH35"/>
    <mergeCell ref="AI35:AK35"/>
    <mergeCell ref="AL35:AN35"/>
    <mergeCell ref="B36:E36"/>
    <mergeCell ref="G36:I36"/>
    <mergeCell ref="J36:L36"/>
    <mergeCell ref="P36:S36"/>
    <mergeCell ref="U36:W36"/>
    <mergeCell ref="X36:Z36"/>
    <mergeCell ref="AD36:AH36"/>
    <mergeCell ref="AI36:AK36"/>
    <mergeCell ref="AL36:AN36"/>
    <mergeCell ref="B37:E37"/>
    <mergeCell ref="G37:I37"/>
    <mergeCell ref="J37:L37"/>
    <mergeCell ref="P37:T37"/>
    <mergeCell ref="U37:W37"/>
    <mergeCell ref="X37:Z37"/>
    <mergeCell ref="AD37:AN37"/>
    <mergeCell ref="B38:E38"/>
    <mergeCell ref="G38:I38"/>
    <mergeCell ref="J38:L38"/>
    <mergeCell ref="P38:T38"/>
    <mergeCell ref="U38:W38"/>
    <mergeCell ref="X38:Z38"/>
    <mergeCell ref="B45:B46"/>
    <mergeCell ref="C45:O46"/>
    <mergeCell ref="P45:P46"/>
    <mergeCell ref="Q45:Y46"/>
    <mergeCell ref="B40:F40"/>
    <mergeCell ref="G40:I40"/>
    <mergeCell ref="J40:L40"/>
    <mergeCell ref="P40:T40"/>
    <mergeCell ref="U40:W40"/>
    <mergeCell ref="X40:Z40"/>
    <mergeCell ref="B43:B44"/>
    <mergeCell ref="C43:O44"/>
    <mergeCell ref="P43:P44"/>
    <mergeCell ref="Q43:Y44"/>
    <mergeCell ref="B39:F39"/>
    <mergeCell ref="G39:I39"/>
    <mergeCell ref="J39:L39"/>
    <mergeCell ref="P39:S39"/>
    <mergeCell ref="U39:W39"/>
    <mergeCell ref="X39:Z39"/>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2019-03-14T02:40:07Z</cp:lastPrinted>
  <dcterms:created xsi:type="dcterms:W3CDTF">2012-09-11T07:46:55Z</dcterms:created>
  <dcterms:modified xsi:type="dcterms:W3CDTF">2019-03-26T02:47:36Z</dcterms:modified>
  <cp:category/>
  <cp:version/>
  <cp:contentType/>
  <cp:contentStatus/>
</cp:coreProperties>
</file>